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12914F93-364C-452B-97B2-536AE6E81CCC}" xr6:coauthVersionLast="36" xr6:coauthVersionMax="47" xr10:uidLastSave="{00000000-0000-0000-0000-000000000000}"/>
  <workbookProtection workbookAlgorithmName="SHA-512" workbookHashValue="wW9d3buLfkDm+4BcotqSENMSn/1SG6sif+MKV0V6HCQPWEcdeFwO1CwfWO8vipNCwzZIJC/xa3YpZ4ZQfWMvOw==" workbookSaltValue="nlej0vEWWPwB3AqvBnqlXQ==" workbookSpinCount="100000" lockStructure="1"/>
  <bookViews>
    <workbookView xWindow="0" yWindow="0" windowWidth="23040" windowHeight="7908" tabRatio="771" firstSheet="1" activeTab="6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state="hidden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'不用印-經費分攤'!$A$1:$O$25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7" l="1"/>
  <c r="F34" i="17"/>
  <c r="G34" i="17"/>
  <c r="D34" i="17"/>
  <c r="E33" i="17"/>
  <c r="F33" i="17"/>
  <c r="G33" i="17"/>
  <c r="D33" i="17"/>
  <c r="B145" i="29" l="1"/>
  <c r="O5" i="24" l="1"/>
  <c r="I32" i="17"/>
  <c r="I31" i="17"/>
  <c r="I30" i="17"/>
  <c r="I29" i="17"/>
  <c r="I28" i="17"/>
  <c r="I27" i="17"/>
  <c r="I26" i="17"/>
  <c r="I25" i="17"/>
  <c r="I21" i="17"/>
  <c r="I19" i="17"/>
  <c r="I18" i="17"/>
  <c r="I17" i="17"/>
  <c r="H11" i="17"/>
  <c r="H8" i="17"/>
  <c r="I6" i="17"/>
  <c r="I5" i="17"/>
  <c r="I4" i="17"/>
  <c r="C19" i="15" l="1"/>
  <c r="G17" i="23" l="1"/>
  <c r="F17" i="23"/>
  <c r="G14" i="23"/>
  <c r="F14" i="23"/>
  <c r="AF5" i="2" l="1"/>
  <c r="AE5" i="2"/>
  <c r="AD5" i="2"/>
  <c r="H18" i="17" l="1"/>
  <c r="H17" i="17"/>
  <c r="G5" i="23"/>
  <c r="F5" i="23"/>
  <c r="B12" i="15"/>
  <c r="E5" i="23" s="1"/>
  <c r="B109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AB5" i="2"/>
  <c r="AA5" i="2"/>
  <c r="Z5" i="2"/>
  <c r="Y5" i="2"/>
  <c r="X5" i="2"/>
  <c r="W5" i="2"/>
  <c r="V5" i="2"/>
  <c r="D5" i="23" s="1"/>
  <c r="E13" i="7"/>
  <c r="D13" i="7"/>
  <c r="C13" i="7"/>
  <c r="F12" i="15"/>
  <c r="B13" i="7" l="1"/>
  <c r="G12" i="15"/>
  <c r="C17" i="17"/>
  <c r="J17" i="17" s="1"/>
  <c r="B12" i="29"/>
  <c r="B11" i="29"/>
  <c r="B10" i="29"/>
  <c r="B9" i="29"/>
  <c r="B3" i="2" l="1"/>
  <c r="A1" i="17" s="1"/>
  <c r="H33" i="17" l="1"/>
  <c r="AF7" i="2"/>
  <c r="AE7" i="2"/>
  <c r="D5" i="16"/>
  <c r="H34" i="17" l="1"/>
  <c r="E1" i="4"/>
  <c r="G1" i="24"/>
  <c r="G1" i="17"/>
  <c r="E1" i="22"/>
  <c r="D1" i="7"/>
  <c r="E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B10" i="15" s="1"/>
  <c r="D5" i="22" s="1"/>
  <c r="D19" i="24"/>
  <c r="B142" i="29"/>
  <c r="B16" i="15" s="1"/>
  <c r="E17" i="23" s="1"/>
  <c r="B68" i="29"/>
  <c r="B38" i="29"/>
  <c r="H26" i="17"/>
  <c r="H25" i="17"/>
  <c r="J25" i="17" s="1"/>
  <c r="B8" i="15" l="1"/>
  <c r="D9" i="4" s="1"/>
  <c r="B7" i="15"/>
  <c r="B19" i="15" s="1"/>
  <c r="B11" i="23"/>
  <c r="D5" i="4" l="1"/>
  <c r="D13" i="4" s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10" i="28" l="1"/>
  <c r="D20" i="28"/>
  <c r="B4" i="2" l="1"/>
  <c r="A1" i="29" l="1"/>
  <c r="A1" i="23"/>
  <c r="A1" i="7"/>
  <c r="D22" i="16" l="1"/>
  <c r="D21" i="16"/>
  <c r="D20" i="16"/>
  <c r="D19" i="16"/>
  <c r="D18" i="16"/>
  <c r="D17" i="16"/>
  <c r="D16" i="16"/>
  <c r="D15" i="16"/>
  <c r="D14" i="16"/>
  <c r="D13" i="16"/>
  <c r="D12" i="16"/>
  <c r="D11" i="16"/>
  <c r="D6" i="16"/>
  <c r="D7" i="16"/>
  <c r="D8" i="16"/>
  <c r="D9" i="16"/>
  <c r="D10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J30" i="17" s="1"/>
  <c r="H27" i="17"/>
  <c r="H22" i="17"/>
  <c r="H21" i="17"/>
  <c r="H20" i="17"/>
  <c r="H19" i="17"/>
  <c r="H24" i="17"/>
  <c r="H23" i="17"/>
  <c r="I23" i="17" s="1"/>
  <c r="H9" i="17"/>
  <c r="I9" i="17" s="1"/>
  <c r="H7" i="17"/>
  <c r="H12" i="17"/>
  <c r="H10" i="17"/>
  <c r="H14" i="17"/>
  <c r="I14" i="17" s="1"/>
  <c r="H13" i="17"/>
  <c r="H16" i="17"/>
  <c r="H15" i="17"/>
  <c r="H6" i="17"/>
  <c r="H5" i="17"/>
  <c r="J5" i="17" s="1"/>
  <c r="H4" i="17"/>
  <c r="I12" i="17" l="1"/>
  <c r="I10" i="17"/>
  <c r="I11" i="17"/>
  <c r="I13" i="17"/>
  <c r="I7" i="17"/>
  <c r="I8" i="17"/>
  <c r="J7" i="17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<sst xmlns="http://schemas.openxmlformats.org/spreadsheetml/2006/main" count="745" uniqueCount="295">
  <si>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</si>
  <si>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</si>
  <si>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</si>
  <si>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</si>
  <si>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</si>
  <si>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</si>
  <si>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</si>
  <si>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</si>
  <si>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</si>
  <si>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</si>
  <si>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</si>
  <si>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</si>
  <si>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</si>
  <si>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</si>
  <si>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</si>
  <si>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</si>
  <si>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</si>
  <si>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</si>
  <si>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</si>
  <si>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</si>
  <si>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</si>
  <si>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</si>
  <si>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</si>
  <si>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</si>
  <si>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</si>
  <si>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</si>
  <si>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</si>
  <si>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</si>
  <si>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</si>
  <si>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</si>
  <si>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</si>
  <si>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</si>
  <si>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</si>
  <si>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</si>
  <si>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</si>
  <si>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</si>
  <si>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</si>
  <si>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</si>
  <si>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</si>
  <si>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</si>
  <si>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</si>
  <si>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</si>
  <si>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</si>
  <si>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</si>
  <si>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</si>
  <si>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</si>
  <si>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</si>
  <si>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</si>
  <si>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</si>
  <si>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</si>
  <si>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</si>
  <si>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</si>
  <si>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</si>
  <si>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</si>
  <si>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</si>
  <si>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</si>
  <si>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</si>
  <si>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</si>
  <si>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</si>
  <si>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</si>
  <si>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</si>
  <si>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</si>
  <si>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</si>
  <si>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</si>
  <si>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</si>
  <si>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</si>
  <si>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</si>
  <si>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</si>
  <si>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</si>
  <si>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</si>
  <si>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</si>
  <si>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</si>
  <si>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</si>
  <si>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</si>
  <si>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</si>
  <si>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</si>
  <si>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</si>
  <si>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</si>
  <si>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</si>
  <si>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</si>
  <si>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</si>
  <si>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</si>
  <si>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</si>
  <si>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</si>
  <si>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</si>
  <si>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</si>
  <si>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</si>
  <si>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</si>
  <si>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</si>
  <si>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</si>
  <si>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</si>
  <si>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</si>
  <si>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</si>
  <si>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</si>
  <si>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</si>
  <si>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</si>
  <si>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</si>
  <si>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</si>
  <si>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</si>
  <si>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</si>
  <si>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</si>
  <si>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</si>
  <si>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</si>
  <si>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</si>
  <si>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</si>
  <si>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</si>
  <si>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</si>
  <si>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</si>
  <si>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</si>
  <si>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</si>
  <si>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</si>
  <si>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</si>
  <si>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</si>
  <si>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</si>
  <si>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</si>
  <si>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</si>
  <si>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</si>
  <si>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</si>
  <si>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</si>
  <si>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</si>
  <si>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</si>
  <si>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</si>
  <si>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</si>
  <si>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</si>
  <si>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</si>
  <si>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</si>
  <si>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</si>
  <si>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</si>
  <si>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</si>
  <si>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</si>
  <si>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</si>
  <si>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</si>
  <si>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</si>
  <si>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</si>
  <si>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</si>
  <si>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</si>
  <si>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</si>
  <si>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</si>
  <si>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</si>
  <si>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</si>
  <si>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</si>
  <si>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</si>
  <si>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</si>
  <si>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</si>
  <si>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</si>
  <si>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</si>
  <si>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</si>
  <si>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</si>
  <si>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</si>
  <si>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</si>
  <si>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</si>
  <si>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</si>
  <si>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</si>
  <si>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</si>
  <si>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</si>
  <si>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</si>
  <si>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</si>
  <si>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</si>
  <si>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</si>
  <si>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</si>
  <si>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</si>
  <si>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</si>
  <si>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</si>
  <si>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</si>
  <si>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</si>
  <si>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</si>
  <si>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</si>
  <si>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</si>
  <si>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</si>
  <si>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</si>
  <si>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</si>
  <si>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</si>
  <si>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</si>
  <si>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</si>
  <si>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</si>
  <si>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</si>
  <si>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</si>
  <si>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</si>
  <si>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</si>
  <si>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</si>
  <si>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</si>
  <si>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</si>
  <si>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</si>
  <si>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</si>
  <si>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</si>
  <si>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</si>
  <si>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</si>
  <si>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</si>
  <si>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</si>
  <si>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</si>
  <si>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</si>
  <si>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</si>
  <si>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</si>
  <si>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</si>
  <si>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</si>
  <si>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</si>
  <si>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</si>
  <si>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</si>
  <si>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</si>
  <si>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</si>
  <si>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</si>
  <si>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</si>
  <si>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</si>
  <si>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</si>
  <si>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</si>
  <si>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</si>
  <si>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</si>
  <si>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</si>
  <si>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</si>
  <si>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</si>
  <si>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</si>
  <si>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</si>
  <si>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</si>
  <si>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</si>
  <si>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</si>
  <si>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</si>
  <si>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</si>
  <si>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</si>
  <si>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</si>
  <si>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</si>
  <si>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</si>
  <si>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</si>
  <si>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</si>
  <si>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</si>
  <si>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</si>
  <si>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</si>
  <si>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</si>
  <si>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</si>
  <si>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</si>
  <si>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</si>
  <si>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</si>
  <si>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</si>
  <si>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</si>
  <si>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</si>
  <si>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</si>
  <si>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</si>
  <si>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</si>
  <si>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</si>
  <si>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</si>
  <si>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</si>
  <si>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</si>
  <si>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</si>
  <si>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</si>
  <si>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</si>
  <si>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</si>
  <si>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</si>
  <si>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</si>
  <si>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</si>
  <si>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</si>
  <si>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花蓮縣真孝蓮子協會</t>
  </si>
  <si>
    <t>花蓮縣單親家庭關懷協會-民主站</t>
  </si>
  <si>
    <t>花蓮縣花蓮市國華社區發展協會</t>
  </si>
  <si>
    <t>社團法人中華民國救世慈善協會</t>
  </si>
  <si>
    <t>花蓮縣吉安鄉仁和社區發展協會</t>
  </si>
  <si>
    <t>財團法人基督教芥菜種會-富安</t>
  </si>
  <si>
    <t>花蓮縣新城鄉婦女會</t>
  </si>
  <si>
    <t>花蓮縣光復鄉大豐社區發展協會</t>
  </si>
  <si>
    <t>花蓮縣阿汎全人關懷協會</t>
  </si>
  <si>
    <t>花蓮縣富里鄉羅山社區發展協會</t>
  </si>
  <si>
    <t>花蓮縣鳳林鎮鳳義社區發展協會</t>
  </si>
  <si>
    <t>社團法人花蓮縣好賓友關懷協會</t>
  </si>
  <si>
    <t>花蓮縣壽豐鄉米棧社區發展協會</t>
  </si>
  <si>
    <t>花蓮縣光復鄉西南社區發展協會</t>
  </si>
  <si>
    <t>花蓮縣花蓮市主力社區發展協會</t>
  </si>
  <si>
    <t>花蓮縣瑞穗鄉原住民生態資源發展協會</t>
  </si>
  <si>
    <t>花蓮縣鳳林鎮鳳仁社區發展協會</t>
  </si>
  <si>
    <t>布建社區照顧關懷據點及巷弄長照站計畫</t>
  </si>
  <si>
    <t>據點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</si>
  <si>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</si>
  <si>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</si>
  <si>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</si>
  <si>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未申請</t>
    <phoneticPr fontId="1" type="noConversion"/>
  </si>
  <si>
    <t>縣補</t>
    <phoneticPr fontId="1" type="noConversion"/>
  </si>
  <si>
    <t>中央</t>
    <phoneticPr fontId="1" type="noConversion"/>
  </si>
  <si>
    <t>115P000668</t>
  </si>
  <si>
    <t>115P000304</t>
  </si>
  <si>
    <t>115P001131</t>
  </si>
  <si>
    <t>115P000542</t>
  </si>
  <si>
    <t>115P000994</t>
  </si>
  <si>
    <t>115P000714</t>
  </si>
  <si>
    <t>115P000451</t>
  </si>
  <si>
    <t>115P001668</t>
  </si>
  <si>
    <t>115P001328</t>
  </si>
  <si>
    <t>115P001202</t>
  </si>
  <si>
    <t>115P001234</t>
  </si>
  <si>
    <t>115P001679</t>
  </si>
  <si>
    <t>115P001822</t>
  </si>
  <si>
    <t>115P001930</t>
  </si>
  <si>
    <t>115P001833</t>
  </si>
  <si>
    <t>115P001969</t>
    <phoneticPr fontId="1" type="noConversion"/>
  </si>
  <si>
    <t>115P002013</t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</si>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</sst>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182" fontId="11" fillId="6" borderId="107" xfId="0" applyNumberFormat="1" applyFont="1" applyFill="1" applyBorder="1" applyAlignment="1" applyProtection="1">
      <alignment vertical="center" shrinkToFit="1"/>
      <protection locked="0"/>
    </xf>
    <xf numFmtId="0" fontId="19" fillId="7" borderId="108" xfId="0" applyFont="1" applyFill="1" applyBorder="1" applyAlignment="1" applyProtection="1">
      <alignment horizontal="center" vertical="center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2" xfId="0" applyNumberFormat="1" applyFont="1" applyFill="1" applyBorder="1" applyAlignment="1" applyProtection="1">
      <alignment vertical="center" shrinkToFit="1"/>
      <protection locked="0"/>
    </xf>
    <xf numFmtId="182" fontId="11" fillId="6" borderId="114" xfId="0" applyNumberFormat="1" applyFont="1" applyFill="1" applyBorder="1" applyAlignment="1" applyProtection="1">
      <alignment vertical="center" shrinkToFit="1"/>
      <protection locked="0"/>
    </xf>
    <xf numFmtId="177" fontId="11" fillId="3" borderId="115" xfId="0" applyNumberFormat="1" applyFont="1" applyFill="1" applyBorder="1" applyAlignment="1" applyProtection="1">
      <alignment horizontal="center" vertical="center" shrinkToFit="1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6" borderId="120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1" xfId="0" applyNumberFormat="1" applyFont="1" applyFill="1" applyBorder="1" applyAlignment="1" applyProtection="1">
      <alignment vertical="center" shrinkToFit="1"/>
    </xf>
    <xf numFmtId="182" fontId="11" fillId="6" borderId="122" xfId="0" applyNumberFormat="1" applyFont="1" applyFill="1" applyBorder="1" applyAlignment="1" applyProtection="1">
      <alignment vertical="center" shrinkToFit="1"/>
      <protection locked="0"/>
    </xf>
    <xf numFmtId="3" fontId="11" fillId="14" borderId="117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6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7" xfId="0" applyNumberFormat="1" applyFont="1" applyBorder="1">
      <alignment vertical="center"/>
    </xf>
    <xf numFmtId="0" fontId="11" fillId="0" borderId="128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9" xfId="0" applyNumberFormat="1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0" xfId="3" applyFont="1" applyBorder="1" applyAlignment="1">
      <alignment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1" xfId="4" applyNumberFormat="1" applyFont="1" applyBorder="1" applyAlignment="1">
      <alignment horizontal="center" vertical="center"/>
    </xf>
    <xf numFmtId="176" fontId="11" fillId="0" borderId="131" xfId="0" applyNumberFormat="1" applyFont="1" applyBorder="1">
      <alignment vertical="center"/>
    </xf>
    <xf numFmtId="3" fontId="11" fillId="0" borderId="132" xfId="0" applyNumberFormat="1" applyFont="1" applyBorder="1">
      <alignment vertical="center"/>
    </xf>
    <xf numFmtId="176" fontId="11" fillId="0" borderId="136" xfId="0" applyNumberFormat="1" applyFont="1" applyBorder="1">
      <alignment vertical="center"/>
    </xf>
    <xf numFmtId="184" fontId="11" fillId="0" borderId="135" xfId="4" applyNumberFormat="1" applyFont="1" applyBorder="1" applyAlignment="1">
      <alignment horizontal="center" vertical="center"/>
    </xf>
    <xf numFmtId="0" fontId="11" fillId="0" borderId="137" xfId="0" applyFont="1" applyBorder="1">
      <alignment vertical="center"/>
    </xf>
    <xf numFmtId="176" fontId="11" fillId="0" borderId="135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4" xfId="3" applyFont="1" applyBorder="1" applyAlignment="1">
      <alignment horizontal="center" vertical="center" wrapText="1"/>
    </xf>
    <xf numFmtId="176" fontId="20" fillId="0" borderId="145" xfId="3" applyNumberFormat="1" applyFont="1" applyBorder="1" applyAlignment="1">
      <alignment horizontal="center" vertical="center" wrapText="1"/>
    </xf>
    <xf numFmtId="184" fontId="11" fillId="0" borderId="146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49" fontId="11" fillId="5" borderId="15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151" xfId="0" applyNumberFormat="1" applyFont="1" applyFill="1" applyBorder="1" applyAlignment="1" applyProtection="1">
      <alignment vertical="center" shrinkToFit="1"/>
      <protection locked="0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6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76" fontId="11" fillId="0" borderId="149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2" xfId="3" applyFont="1" applyBorder="1" applyAlignment="1">
      <alignment horizontal="center" vertical="center" wrapText="1"/>
    </xf>
    <xf numFmtId="0" fontId="21" fillId="0" borderId="143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40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4" xfId="0" applyFont="1" applyFill="1" applyBorder="1" applyAlignment="1">
      <alignment horizontal="center" vertical="center" wrapText="1"/>
    </xf>
    <xf numFmtId="0" fontId="38" fillId="4" borderId="1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0" xfId="1" applyFont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right" vertical="center"/>
    </xf>
    <xf numFmtId="0" fontId="20" fillId="0" borderId="30" xfId="3" applyFont="1" applyBorder="1" applyAlignment="1">
      <alignment horizontal="right"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5" borderId="21" xfId="3" applyFont="1" applyFill="1" applyBorder="1" applyAlignment="1">
      <alignment horizontal="center" vertical="center"/>
    </xf>
    <xf numFmtId="0" fontId="21" fillId="0" borderId="21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5" xfId="3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1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8466</xdr:colOff>
      <xdr:row>7</xdr:row>
      <xdr:rowOff>0</xdr:rowOff>
    </xdr:from>
    <xdr:to>
      <xdr:col>15</xdr:col>
      <xdr:colOff>0</xdr:colOff>
      <xdr:row>24</xdr:row>
      <xdr:rowOff>113676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0733" y="2794000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17</xdr:row>
      <xdr:rowOff>45720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6" sqref="A6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8" t="s">
        <v>0</v>
      </c>
      <c r="B1" s="261" t="s">
        <v>1</v>
      </c>
      <c r="C1" s="261" t="s">
        <v>121</v>
      </c>
      <c r="D1" s="261" t="s">
        <v>120</v>
      </c>
      <c r="E1" s="262" t="s">
        <v>2</v>
      </c>
      <c r="F1" s="262"/>
      <c r="G1" s="262"/>
      <c r="H1" s="262"/>
      <c r="I1" s="262"/>
      <c r="J1" s="262"/>
      <c r="K1" s="262"/>
      <c r="L1" s="262" t="s">
        <v>3</v>
      </c>
      <c r="M1" s="262"/>
      <c r="N1" s="262"/>
      <c r="O1" s="262"/>
      <c r="P1" s="262"/>
      <c r="Q1" s="262"/>
      <c r="R1" s="262"/>
      <c r="S1" s="262"/>
      <c r="T1" s="262"/>
      <c r="U1" s="262"/>
      <c r="V1" s="258" t="s">
        <v>228</v>
      </c>
      <c r="W1" s="258" t="s">
        <v>230</v>
      </c>
      <c r="X1" s="258" t="s">
        <v>231</v>
      </c>
    </row>
    <row r="2" spans="1:24" ht="30" customHeight="1" x14ac:dyDescent="0.3">
      <c r="A2" s="259"/>
      <c r="B2" s="261"/>
      <c r="C2" s="261"/>
      <c r="D2" s="261"/>
      <c r="E2" s="264" t="s">
        <v>4</v>
      </c>
      <c r="F2" s="265"/>
      <c r="G2" s="265"/>
      <c r="H2" s="265"/>
      <c r="I2" s="265"/>
      <c r="J2" s="266"/>
      <c r="K2" s="35" t="s">
        <v>5</v>
      </c>
      <c r="L2" s="263" t="s">
        <v>4</v>
      </c>
      <c r="M2" s="263"/>
      <c r="N2" s="263"/>
      <c r="O2" s="263"/>
      <c r="P2" s="263"/>
      <c r="Q2" s="263"/>
      <c r="R2" s="263"/>
      <c r="S2" s="263"/>
      <c r="T2" s="263"/>
      <c r="U2" s="35" t="s">
        <v>5</v>
      </c>
      <c r="V2" s="259"/>
      <c r="W2" s="259"/>
      <c r="X2" s="259"/>
    </row>
    <row r="3" spans="1:24" ht="64.95" customHeight="1" x14ac:dyDescent="0.3">
      <c r="A3" s="260"/>
      <c r="B3" s="261"/>
      <c r="C3" s="261"/>
      <c r="D3" s="261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8" t="s">
        <v>268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60"/>
      <c r="W3" s="260"/>
      <c r="X3" s="260"/>
    </row>
    <row r="4" spans="1:24" ht="49.95" customHeight="1" x14ac:dyDescent="0.3">
      <c r="A4" s="98" t="s">
        <v>293</v>
      </c>
      <c r="B4" s="42" t="s">
        <v>142</v>
      </c>
      <c r="C4" s="42" t="s">
        <v>229</v>
      </c>
      <c r="D4" s="100">
        <f t="shared" ref="D4:D22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9" t="s">
        <v>140</v>
      </c>
      <c r="W4" s="209" t="s">
        <v>144</v>
      </c>
      <c r="X4" s="209">
        <v>37</v>
      </c>
    </row>
    <row r="5" spans="1:24" ht="49.95" customHeight="1" x14ac:dyDescent="0.3">
      <c r="A5" s="98" t="s">
        <v>294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9" t="s">
        <v>73</v>
      </c>
      <c r="W5" s="209" t="s">
        <v>141</v>
      </c>
      <c r="X5" s="209">
        <v>24</v>
      </c>
    </row>
    <row r="6" spans="1:24" ht="49.95" customHeight="1" x14ac:dyDescent="0.3">
      <c r="A6" s="99" t="s">
        <v>274</v>
      </c>
      <c r="B6" s="2" t="s">
        <v>249</v>
      </c>
      <c r="C6" s="2" t="s">
        <v>266</v>
      </c>
      <c r="D6" s="102">
        <f t="shared" si="0"/>
        <v>386000</v>
      </c>
      <c r="E6" s="101">
        <v>148800</v>
      </c>
      <c r="F6" s="101"/>
      <c r="G6" s="101"/>
      <c r="H6" s="101"/>
      <c r="I6" s="101"/>
      <c r="J6" s="101"/>
      <c r="K6" s="101"/>
      <c r="L6" s="101">
        <v>43200</v>
      </c>
      <c r="M6" s="101"/>
      <c r="N6" s="101"/>
      <c r="O6" s="101">
        <v>72000</v>
      </c>
      <c r="P6" s="101">
        <v>50000</v>
      </c>
      <c r="Q6" s="101">
        <v>72000</v>
      </c>
      <c r="R6" s="101"/>
      <c r="S6" s="101"/>
      <c r="T6" s="101"/>
      <c r="U6" s="101"/>
      <c r="V6" s="210" t="s">
        <v>271</v>
      </c>
      <c r="W6" s="210" t="s">
        <v>267</v>
      </c>
      <c r="X6" s="210">
        <v>16</v>
      </c>
    </row>
    <row r="7" spans="1:24" ht="49.95" customHeight="1" x14ac:dyDescent="0.3">
      <c r="A7" s="99" t="s">
        <v>275</v>
      </c>
      <c r="B7" s="2" t="s">
        <v>250</v>
      </c>
      <c r="C7" s="2" t="s">
        <v>266</v>
      </c>
      <c r="D7" s="102">
        <f t="shared" si="0"/>
        <v>406000</v>
      </c>
      <c r="E7" s="101">
        <v>148800</v>
      </c>
      <c r="F7" s="101"/>
      <c r="G7" s="101"/>
      <c r="H7" s="101"/>
      <c r="I7" s="101"/>
      <c r="J7" s="101"/>
      <c r="K7" s="101"/>
      <c r="L7" s="101">
        <v>43200</v>
      </c>
      <c r="M7" s="101"/>
      <c r="N7" s="101"/>
      <c r="O7" s="101">
        <v>72000</v>
      </c>
      <c r="P7" s="101">
        <v>50000</v>
      </c>
      <c r="Q7" s="101">
        <v>72000</v>
      </c>
      <c r="R7" s="101"/>
      <c r="S7" s="101"/>
      <c r="T7" s="101">
        <v>9600</v>
      </c>
      <c r="U7" s="101">
        <v>10400</v>
      </c>
      <c r="V7" s="210" t="s">
        <v>272</v>
      </c>
      <c r="W7" s="210" t="s">
        <v>267</v>
      </c>
      <c r="X7" s="210">
        <v>16</v>
      </c>
    </row>
    <row r="8" spans="1:24" ht="49.95" customHeight="1" x14ac:dyDescent="0.3">
      <c r="A8" s="99" t="s">
        <v>276</v>
      </c>
      <c r="B8" s="2" t="s">
        <v>251</v>
      </c>
      <c r="C8" s="2" t="s">
        <v>266</v>
      </c>
      <c r="D8" s="102">
        <f t="shared" si="0"/>
        <v>455800</v>
      </c>
      <c r="E8" s="101">
        <v>148800</v>
      </c>
      <c r="F8" s="101"/>
      <c r="G8" s="101"/>
      <c r="H8" s="101"/>
      <c r="I8" s="101"/>
      <c r="J8" s="101">
        <v>0</v>
      </c>
      <c r="K8" s="101">
        <v>0</v>
      </c>
      <c r="L8" s="101">
        <v>43200</v>
      </c>
      <c r="M8" s="101"/>
      <c r="N8" s="101"/>
      <c r="O8" s="101">
        <v>72000</v>
      </c>
      <c r="P8" s="101">
        <v>100000</v>
      </c>
      <c r="Q8" s="101">
        <v>72000</v>
      </c>
      <c r="R8" s="101"/>
      <c r="S8" s="101">
        <v>0</v>
      </c>
      <c r="T8" s="101">
        <v>0</v>
      </c>
      <c r="U8" s="101">
        <v>19800</v>
      </c>
      <c r="V8" s="210" t="s">
        <v>272</v>
      </c>
      <c r="W8" s="210" t="s">
        <v>267</v>
      </c>
      <c r="X8" s="210">
        <v>26</v>
      </c>
    </row>
    <row r="9" spans="1:24" ht="49.95" customHeight="1" x14ac:dyDescent="0.3">
      <c r="A9" s="99" t="s">
        <v>277</v>
      </c>
      <c r="B9" s="2" t="s">
        <v>252</v>
      </c>
      <c r="C9" s="2" t="s">
        <v>266</v>
      </c>
      <c r="D9" s="102">
        <f t="shared" si="0"/>
        <v>404200</v>
      </c>
      <c r="E9" s="101">
        <v>148800</v>
      </c>
      <c r="F9" s="101"/>
      <c r="G9" s="101"/>
      <c r="H9" s="101"/>
      <c r="I9" s="101"/>
      <c r="J9" s="101">
        <v>0</v>
      </c>
      <c r="K9" s="101">
        <v>0</v>
      </c>
      <c r="L9" s="101">
        <v>43200</v>
      </c>
      <c r="M9" s="101"/>
      <c r="N9" s="101"/>
      <c r="O9" s="101">
        <v>72000</v>
      </c>
      <c r="P9" s="101">
        <v>50000</v>
      </c>
      <c r="Q9" s="101">
        <v>72000</v>
      </c>
      <c r="R9" s="101"/>
      <c r="S9" s="101">
        <v>0</v>
      </c>
      <c r="T9" s="101">
        <v>18200</v>
      </c>
      <c r="U9" s="101">
        <v>0</v>
      </c>
      <c r="V9" s="210" t="s">
        <v>272</v>
      </c>
      <c r="W9" s="210" t="s">
        <v>267</v>
      </c>
      <c r="X9" s="210">
        <v>16</v>
      </c>
    </row>
    <row r="10" spans="1:24" ht="49.95" customHeight="1" x14ac:dyDescent="0.3">
      <c r="A10" s="99" t="s">
        <v>278</v>
      </c>
      <c r="B10" s="2" t="s">
        <v>253</v>
      </c>
      <c r="C10" s="2" t="s">
        <v>266</v>
      </c>
      <c r="D10" s="102">
        <f t="shared" si="0"/>
        <v>456000</v>
      </c>
      <c r="E10" s="101">
        <v>148800</v>
      </c>
      <c r="F10" s="101"/>
      <c r="G10" s="101"/>
      <c r="H10" s="101"/>
      <c r="I10" s="101"/>
      <c r="J10" s="101">
        <v>0</v>
      </c>
      <c r="K10" s="101">
        <v>0</v>
      </c>
      <c r="L10" s="101">
        <v>43200</v>
      </c>
      <c r="M10" s="101"/>
      <c r="N10" s="101"/>
      <c r="O10" s="101">
        <v>72000</v>
      </c>
      <c r="P10" s="101">
        <v>100000</v>
      </c>
      <c r="Q10" s="101">
        <v>72000</v>
      </c>
      <c r="R10" s="101"/>
      <c r="S10" s="101">
        <v>0</v>
      </c>
      <c r="T10" s="101">
        <v>20000</v>
      </c>
      <c r="U10" s="101">
        <v>0</v>
      </c>
      <c r="V10" s="210" t="s">
        <v>272</v>
      </c>
      <c r="W10" s="210" t="s">
        <v>267</v>
      </c>
      <c r="X10" s="210">
        <v>21</v>
      </c>
    </row>
    <row r="11" spans="1:24" ht="49.95" customHeight="1" x14ac:dyDescent="0.3">
      <c r="A11" s="99" t="s">
        <v>279</v>
      </c>
      <c r="B11" s="2" t="s">
        <v>254</v>
      </c>
      <c r="C11" s="2" t="s">
        <v>266</v>
      </c>
      <c r="D11" s="102">
        <f t="shared" si="0"/>
        <v>426890</v>
      </c>
      <c r="E11" s="101">
        <v>148800</v>
      </c>
      <c r="F11" s="101"/>
      <c r="G11" s="101"/>
      <c r="H11" s="101"/>
      <c r="I11" s="101"/>
      <c r="J11" s="101">
        <v>3000</v>
      </c>
      <c r="K11" s="101">
        <v>27090</v>
      </c>
      <c r="L11" s="101">
        <v>43200</v>
      </c>
      <c r="M11" s="101"/>
      <c r="N11" s="101"/>
      <c r="O11" s="101">
        <v>72000</v>
      </c>
      <c r="P11" s="101">
        <v>50000</v>
      </c>
      <c r="Q11" s="101">
        <v>72000</v>
      </c>
      <c r="R11" s="101"/>
      <c r="S11" s="101">
        <v>10800</v>
      </c>
      <c r="T11" s="101">
        <v>0</v>
      </c>
      <c r="U11" s="101">
        <v>0</v>
      </c>
      <c r="V11" s="210" t="s">
        <v>273</v>
      </c>
      <c r="W11" s="210" t="s">
        <v>267</v>
      </c>
      <c r="X11" s="210">
        <v>16</v>
      </c>
    </row>
    <row r="12" spans="1:24" ht="49.95" customHeight="1" x14ac:dyDescent="0.3">
      <c r="A12" s="99" t="s">
        <v>280</v>
      </c>
      <c r="B12" s="2" t="s">
        <v>255</v>
      </c>
      <c r="C12" s="2" t="s">
        <v>266</v>
      </c>
      <c r="D12" s="102">
        <f t="shared" si="0"/>
        <v>436000</v>
      </c>
      <c r="E12" s="101">
        <v>148800</v>
      </c>
      <c r="F12" s="101"/>
      <c r="G12" s="101"/>
      <c r="H12" s="101"/>
      <c r="I12" s="101"/>
      <c r="J12" s="101">
        <v>0</v>
      </c>
      <c r="K12" s="101">
        <v>0</v>
      </c>
      <c r="L12" s="101">
        <v>43200</v>
      </c>
      <c r="M12" s="101"/>
      <c r="N12" s="101"/>
      <c r="O12" s="101">
        <v>72000</v>
      </c>
      <c r="P12" s="101">
        <v>100000</v>
      </c>
      <c r="Q12" s="101">
        <v>72000</v>
      </c>
      <c r="R12" s="101"/>
      <c r="S12" s="101">
        <v>0</v>
      </c>
      <c r="T12" s="101">
        <v>0</v>
      </c>
      <c r="U12" s="101">
        <v>0</v>
      </c>
      <c r="V12" s="210" t="s">
        <v>271</v>
      </c>
      <c r="W12" s="210" t="s">
        <v>267</v>
      </c>
      <c r="X12" s="210">
        <v>25</v>
      </c>
    </row>
    <row r="13" spans="1:24" ht="49.95" customHeight="1" x14ac:dyDescent="0.3">
      <c r="A13" s="99" t="s">
        <v>289</v>
      </c>
      <c r="B13" s="2" t="s">
        <v>256</v>
      </c>
      <c r="C13" s="2" t="s">
        <v>266</v>
      </c>
      <c r="D13" s="102">
        <f t="shared" si="0"/>
        <v>406000</v>
      </c>
      <c r="E13" s="101">
        <v>148800</v>
      </c>
      <c r="F13" s="101"/>
      <c r="G13" s="101"/>
      <c r="H13" s="101"/>
      <c r="I13" s="101"/>
      <c r="J13" s="101">
        <v>0</v>
      </c>
      <c r="K13" s="101">
        <v>0</v>
      </c>
      <c r="L13" s="101">
        <v>43200</v>
      </c>
      <c r="M13" s="101"/>
      <c r="N13" s="101"/>
      <c r="O13" s="101">
        <v>72000</v>
      </c>
      <c r="P13" s="101">
        <v>50000</v>
      </c>
      <c r="Q13" s="101">
        <v>72000</v>
      </c>
      <c r="R13" s="101"/>
      <c r="S13" s="101">
        <v>0</v>
      </c>
      <c r="T13" s="101">
        <v>20000</v>
      </c>
      <c r="U13" s="101">
        <v>0</v>
      </c>
      <c r="V13" s="210" t="s">
        <v>272</v>
      </c>
      <c r="W13" s="210" t="s">
        <v>267</v>
      </c>
      <c r="X13" s="210">
        <v>16</v>
      </c>
    </row>
    <row r="14" spans="1:24" ht="49.95" customHeight="1" x14ac:dyDescent="0.3">
      <c r="A14" s="99" t="s">
        <v>287</v>
      </c>
      <c r="B14" s="2" t="s">
        <v>257</v>
      </c>
      <c r="C14" s="2" t="s">
        <v>266</v>
      </c>
      <c r="D14" s="102">
        <f t="shared" si="0"/>
        <v>436000</v>
      </c>
      <c r="E14" s="101">
        <v>148800</v>
      </c>
      <c r="F14" s="101"/>
      <c r="G14" s="101"/>
      <c r="H14" s="101"/>
      <c r="I14" s="101"/>
      <c r="J14" s="101">
        <v>0</v>
      </c>
      <c r="K14" s="101">
        <v>0</v>
      </c>
      <c r="L14" s="101">
        <v>43200</v>
      </c>
      <c r="M14" s="101"/>
      <c r="N14" s="101"/>
      <c r="O14" s="101">
        <v>72000</v>
      </c>
      <c r="P14" s="101">
        <v>100000</v>
      </c>
      <c r="Q14" s="101">
        <v>72000</v>
      </c>
      <c r="R14" s="101"/>
      <c r="S14" s="101">
        <v>0</v>
      </c>
      <c r="T14" s="101">
        <v>0</v>
      </c>
      <c r="U14" s="101">
        <v>0</v>
      </c>
      <c r="V14" s="210" t="s">
        <v>271</v>
      </c>
      <c r="W14" s="210" t="s">
        <v>267</v>
      </c>
      <c r="X14" s="210">
        <v>21</v>
      </c>
    </row>
    <row r="15" spans="1:24" ht="49.95" customHeight="1" x14ac:dyDescent="0.3">
      <c r="A15" s="99" t="s">
        <v>281</v>
      </c>
      <c r="B15" s="2" t="s">
        <v>258</v>
      </c>
      <c r="C15" s="2" t="s">
        <v>266</v>
      </c>
      <c r="D15" s="102">
        <f t="shared" si="0"/>
        <v>327000</v>
      </c>
      <c r="E15" s="101">
        <v>111600</v>
      </c>
      <c r="F15" s="101"/>
      <c r="G15" s="101"/>
      <c r="H15" s="101"/>
      <c r="I15" s="101"/>
      <c r="J15" s="101">
        <v>0</v>
      </c>
      <c r="K15" s="101">
        <v>0</v>
      </c>
      <c r="L15" s="101">
        <v>32400</v>
      </c>
      <c r="M15" s="101"/>
      <c r="N15" s="101"/>
      <c r="O15" s="101">
        <v>54000</v>
      </c>
      <c r="P15" s="101">
        <v>75000</v>
      </c>
      <c r="Q15" s="101">
        <v>54000</v>
      </c>
      <c r="R15" s="101"/>
      <c r="S15" s="101">
        <v>0</v>
      </c>
      <c r="T15" s="101">
        <v>0</v>
      </c>
      <c r="U15" s="101">
        <v>0</v>
      </c>
      <c r="V15" s="210" t="s">
        <v>271</v>
      </c>
      <c r="W15" s="210" t="s">
        <v>267</v>
      </c>
      <c r="X15" s="210">
        <v>21</v>
      </c>
    </row>
    <row r="16" spans="1:24" ht="49.95" customHeight="1" x14ac:dyDescent="0.3">
      <c r="A16" s="99" t="s">
        <v>288</v>
      </c>
      <c r="B16" s="2" t="s">
        <v>259</v>
      </c>
      <c r="C16" s="2" t="s">
        <v>266</v>
      </c>
      <c r="D16" s="102">
        <f t="shared" si="0"/>
        <v>436000</v>
      </c>
      <c r="E16" s="101">
        <v>148800</v>
      </c>
      <c r="F16" s="101"/>
      <c r="G16" s="101"/>
      <c r="H16" s="101"/>
      <c r="I16" s="101"/>
      <c r="J16" s="101">
        <v>0</v>
      </c>
      <c r="K16" s="101">
        <v>0</v>
      </c>
      <c r="L16" s="101">
        <v>43200</v>
      </c>
      <c r="M16" s="101"/>
      <c r="N16" s="101"/>
      <c r="O16" s="101">
        <v>72000</v>
      </c>
      <c r="P16" s="101">
        <v>100000</v>
      </c>
      <c r="Q16" s="101">
        <v>72000</v>
      </c>
      <c r="R16" s="101"/>
      <c r="S16" s="101">
        <v>0</v>
      </c>
      <c r="T16" s="101">
        <v>0</v>
      </c>
      <c r="U16" s="101">
        <v>0</v>
      </c>
      <c r="V16" s="210" t="s">
        <v>271</v>
      </c>
      <c r="W16" s="210" t="s">
        <v>267</v>
      </c>
      <c r="X16" s="210">
        <v>30</v>
      </c>
    </row>
    <row r="17" spans="1:24" ht="49.95" customHeight="1" x14ac:dyDescent="0.3">
      <c r="A17" s="99" t="s">
        <v>282</v>
      </c>
      <c r="B17" s="2" t="s">
        <v>260</v>
      </c>
      <c r="C17" s="2" t="s">
        <v>266</v>
      </c>
      <c r="D17" s="102">
        <f t="shared" si="0"/>
        <v>452806</v>
      </c>
      <c r="E17" s="101">
        <v>148800</v>
      </c>
      <c r="F17" s="101"/>
      <c r="G17" s="101"/>
      <c r="H17" s="101"/>
      <c r="I17" s="101"/>
      <c r="J17" s="101">
        <v>0</v>
      </c>
      <c r="K17" s="101">
        <v>0</v>
      </c>
      <c r="L17" s="101">
        <v>43200</v>
      </c>
      <c r="M17" s="101"/>
      <c r="N17" s="101"/>
      <c r="O17" s="101">
        <v>72000</v>
      </c>
      <c r="P17" s="101">
        <v>100000</v>
      </c>
      <c r="Q17" s="101">
        <v>72000</v>
      </c>
      <c r="R17" s="101"/>
      <c r="S17" s="101">
        <v>0</v>
      </c>
      <c r="T17" s="101">
        <v>16806</v>
      </c>
      <c r="U17" s="101">
        <v>0</v>
      </c>
      <c r="V17" s="210" t="s">
        <v>272</v>
      </c>
      <c r="W17" s="210" t="s">
        <v>267</v>
      </c>
      <c r="X17" s="210">
        <v>25</v>
      </c>
    </row>
    <row r="18" spans="1:24" ht="49.95" customHeight="1" x14ac:dyDescent="0.3">
      <c r="A18" s="99" t="s">
        <v>283</v>
      </c>
      <c r="B18" s="2" t="s">
        <v>261</v>
      </c>
      <c r="C18" s="2" t="s">
        <v>266</v>
      </c>
      <c r="D18" s="102">
        <f t="shared" si="0"/>
        <v>406000</v>
      </c>
      <c r="E18" s="101">
        <v>148800</v>
      </c>
      <c r="F18" s="101"/>
      <c r="G18" s="101"/>
      <c r="H18" s="101"/>
      <c r="I18" s="101"/>
      <c r="J18" s="101">
        <v>0</v>
      </c>
      <c r="K18" s="101">
        <v>0</v>
      </c>
      <c r="L18" s="101">
        <v>43200</v>
      </c>
      <c r="M18" s="101"/>
      <c r="N18" s="101"/>
      <c r="O18" s="101">
        <v>72000</v>
      </c>
      <c r="P18" s="101">
        <v>50000</v>
      </c>
      <c r="Q18" s="101">
        <v>72000</v>
      </c>
      <c r="R18" s="101"/>
      <c r="S18" s="101">
        <v>0</v>
      </c>
      <c r="T18" s="101">
        <v>20000</v>
      </c>
      <c r="U18" s="101">
        <v>0</v>
      </c>
      <c r="V18" s="210" t="s">
        <v>272</v>
      </c>
      <c r="W18" s="210" t="s">
        <v>267</v>
      </c>
      <c r="X18" s="210">
        <v>16</v>
      </c>
    </row>
    <row r="19" spans="1:24" ht="49.95" customHeight="1" x14ac:dyDescent="0.3">
      <c r="A19" s="99" t="s">
        <v>284</v>
      </c>
      <c r="B19" s="2" t="s">
        <v>262</v>
      </c>
      <c r="C19" s="2" t="s">
        <v>266</v>
      </c>
      <c r="D19" s="102">
        <f t="shared" si="0"/>
        <v>406000</v>
      </c>
      <c r="E19" s="101">
        <v>148800</v>
      </c>
      <c r="F19" s="101"/>
      <c r="G19" s="101"/>
      <c r="H19" s="101"/>
      <c r="I19" s="101"/>
      <c r="J19" s="101">
        <v>0</v>
      </c>
      <c r="K19" s="101">
        <v>0</v>
      </c>
      <c r="L19" s="101">
        <v>43200</v>
      </c>
      <c r="M19" s="101"/>
      <c r="N19" s="101"/>
      <c r="O19" s="101">
        <v>72000</v>
      </c>
      <c r="P19" s="101">
        <v>50000</v>
      </c>
      <c r="Q19" s="101">
        <v>72000</v>
      </c>
      <c r="R19" s="101"/>
      <c r="S19" s="101">
        <v>0</v>
      </c>
      <c r="T19" s="101">
        <v>0</v>
      </c>
      <c r="U19" s="101">
        <v>20000</v>
      </c>
      <c r="V19" s="210" t="s">
        <v>272</v>
      </c>
      <c r="W19" s="210" t="s">
        <v>267</v>
      </c>
      <c r="X19" s="210">
        <v>16</v>
      </c>
    </row>
    <row r="20" spans="1:24" ht="49.95" customHeight="1" x14ac:dyDescent="0.3">
      <c r="A20" s="99" t="s">
        <v>285</v>
      </c>
      <c r="B20" s="2" t="s">
        <v>263</v>
      </c>
      <c r="C20" s="2" t="s">
        <v>266</v>
      </c>
      <c r="D20" s="102">
        <f t="shared" si="0"/>
        <v>456000</v>
      </c>
      <c r="E20" s="101">
        <v>148800</v>
      </c>
      <c r="F20" s="101"/>
      <c r="G20" s="101"/>
      <c r="H20" s="101"/>
      <c r="I20" s="101"/>
      <c r="J20" s="101">
        <v>0</v>
      </c>
      <c r="K20" s="101">
        <v>0</v>
      </c>
      <c r="L20" s="101">
        <v>43200</v>
      </c>
      <c r="M20" s="101"/>
      <c r="N20" s="101"/>
      <c r="O20" s="101">
        <v>72000</v>
      </c>
      <c r="P20" s="101">
        <v>100000</v>
      </c>
      <c r="Q20" s="101">
        <v>72000</v>
      </c>
      <c r="R20" s="101"/>
      <c r="S20" s="101">
        <v>0</v>
      </c>
      <c r="T20" s="101">
        <v>0</v>
      </c>
      <c r="U20" s="101">
        <v>20000</v>
      </c>
      <c r="V20" s="210" t="s">
        <v>272</v>
      </c>
      <c r="W20" s="210" t="s">
        <v>267</v>
      </c>
      <c r="X20" s="210">
        <v>30</v>
      </c>
    </row>
    <row r="21" spans="1:24" ht="49.95" customHeight="1" x14ac:dyDescent="0.3">
      <c r="A21" s="99" t="s">
        <v>286</v>
      </c>
      <c r="B21" s="2" t="s">
        <v>264</v>
      </c>
      <c r="C21" s="2" t="s">
        <v>266</v>
      </c>
      <c r="D21" s="102">
        <f t="shared" si="0"/>
        <v>456000</v>
      </c>
      <c r="E21" s="101">
        <v>148800</v>
      </c>
      <c r="F21" s="101"/>
      <c r="G21" s="101"/>
      <c r="H21" s="101"/>
      <c r="I21" s="101"/>
      <c r="J21" s="101">
        <v>0</v>
      </c>
      <c r="K21" s="101">
        <v>0</v>
      </c>
      <c r="L21" s="101">
        <v>43200</v>
      </c>
      <c r="M21" s="101"/>
      <c r="N21" s="101"/>
      <c r="O21" s="101">
        <v>72000</v>
      </c>
      <c r="P21" s="101">
        <v>100000</v>
      </c>
      <c r="Q21" s="101">
        <v>72000</v>
      </c>
      <c r="R21" s="101"/>
      <c r="S21" s="101">
        <v>0</v>
      </c>
      <c r="T21" s="101">
        <v>5000</v>
      </c>
      <c r="U21" s="101">
        <v>15000</v>
      </c>
      <c r="V21" s="210" t="s">
        <v>272</v>
      </c>
      <c r="W21" s="210" t="s">
        <v>267</v>
      </c>
      <c r="X21" s="210">
        <v>25</v>
      </c>
    </row>
    <row r="22" spans="1:24" ht="49.95" customHeight="1" x14ac:dyDescent="0.3">
      <c r="A22" s="99" t="s">
        <v>290</v>
      </c>
      <c r="B22" s="2" t="s">
        <v>265</v>
      </c>
      <c r="C22" s="2" t="s">
        <v>266</v>
      </c>
      <c r="D22" s="102">
        <f t="shared" si="0"/>
        <v>540000</v>
      </c>
      <c r="E22" s="101">
        <v>148800</v>
      </c>
      <c r="F22" s="101"/>
      <c r="G22" s="101"/>
      <c r="H22" s="101"/>
      <c r="I22" s="101"/>
      <c r="J22" s="101">
        <v>0</v>
      </c>
      <c r="K22" s="101">
        <v>0</v>
      </c>
      <c r="L22" s="101">
        <v>43200</v>
      </c>
      <c r="M22" s="101"/>
      <c r="N22" s="101"/>
      <c r="O22" s="101">
        <v>72000</v>
      </c>
      <c r="P22" s="101">
        <v>160000</v>
      </c>
      <c r="Q22" s="101">
        <v>96000</v>
      </c>
      <c r="R22" s="101"/>
      <c r="S22" s="101">
        <v>0</v>
      </c>
      <c r="T22" s="101">
        <v>0</v>
      </c>
      <c r="U22" s="101">
        <v>20000</v>
      </c>
      <c r="V22" s="210" t="s">
        <v>272</v>
      </c>
      <c r="W22" s="210" t="s">
        <v>267</v>
      </c>
      <c r="X22" s="210">
        <v>36</v>
      </c>
    </row>
    <row r="23" spans="1:24" ht="49.95" customHeight="1" x14ac:dyDescent="0.3">
      <c r="A23" s="99"/>
      <c r="B23" s="2"/>
      <c r="C23" s="2"/>
      <c r="D23" s="10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210"/>
      <c r="W23" s="210"/>
      <c r="X23" s="210"/>
    </row>
    <row r="24" spans="1:24" ht="49.95" customHeight="1" x14ac:dyDescent="0.3">
      <c r="A24" s="99"/>
      <c r="B24" s="2"/>
      <c r="C24" s="2"/>
      <c r="D24" s="102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210"/>
      <c r="W24" s="210"/>
      <c r="X24" s="210"/>
    </row>
    <row r="25" spans="1:24" ht="49.95" customHeight="1" x14ac:dyDescent="0.3">
      <c r="A25" s="99"/>
      <c r="B25" s="2"/>
      <c r="C25" s="2"/>
      <c r="D25" s="102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210"/>
      <c r="W25" s="210"/>
      <c r="X25" s="210"/>
    </row>
    <row r="26" spans="1:24" ht="49.95" customHeight="1" x14ac:dyDescent="0.3">
      <c r="A26" s="99"/>
      <c r="B26" s="2"/>
      <c r="C26" s="2"/>
      <c r="D26" s="10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10"/>
      <c r="W26" s="210"/>
      <c r="X26" s="210"/>
    </row>
    <row r="27" spans="1:24" ht="49.95" customHeight="1" x14ac:dyDescent="0.3">
      <c r="A27" s="99"/>
      <c r="B27" s="2"/>
      <c r="C27" s="2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210"/>
      <c r="W27" s="210"/>
      <c r="X27" s="210"/>
    </row>
    <row r="28" spans="1:24" ht="49.95" customHeight="1" x14ac:dyDescent="0.3">
      <c r="A28" s="99"/>
      <c r="B28" s="2"/>
      <c r="C28" s="2"/>
      <c r="D28" s="10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210"/>
      <c r="W28" s="210"/>
      <c r="X28" s="210"/>
    </row>
    <row r="29" spans="1:24" ht="49.95" customHeight="1" x14ac:dyDescent="0.3">
      <c r="A29" s="99"/>
      <c r="B29" s="2"/>
      <c r="C29" s="2"/>
      <c r="D29" s="10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10"/>
      <c r="W29" s="210"/>
      <c r="X29" s="210"/>
    </row>
    <row r="30" spans="1:24" ht="49.95" customHeight="1" x14ac:dyDescent="0.3">
      <c r="A30" s="99"/>
      <c r="B30" s="2"/>
      <c r="C30" s="2"/>
      <c r="D30" s="10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210"/>
      <c r="W30" s="210"/>
      <c r="X30" s="210"/>
    </row>
    <row r="31" spans="1:24" ht="49.95" customHeight="1" x14ac:dyDescent="0.3">
      <c r="A31" s="99"/>
      <c r="B31" s="2"/>
      <c r="C31" s="2"/>
      <c r="D31" s="10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210"/>
      <c r="W31" s="210"/>
      <c r="X31" s="210"/>
    </row>
    <row r="32" spans="1:24" ht="49.95" customHeight="1" x14ac:dyDescent="0.3">
      <c r="A32" s="99"/>
      <c r="B32" s="2"/>
      <c r="C32" s="2"/>
      <c r="D32" s="10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210"/>
      <c r="W32" s="210"/>
      <c r="X32" s="210"/>
    </row>
    <row r="33" spans="1:24" ht="49.95" customHeight="1" x14ac:dyDescent="0.3">
      <c r="A33" s="99"/>
      <c r="B33" s="2"/>
      <c r="C33" s="2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210"/>
      <c r="W33" s="210"/>
      <c r="X33" s="210"/>
    </row>
    <row r="34" spans="1:24" ht="49.95" customHeight="1" x14ac:dyDescent="0.3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10"/>
      <c r="W34" s="210"/>
      <c r="X34" s="210"/>
    </row>
    <row r="35" spans="1:24" ht="49.95" customHeight="1" x14ac:dyDescent="0.3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10"/>
      <c r="W35" s="210"/>
      <c r="X35" s="210"/>
    </row>
    <row r="36" spans="1:24" ht="49.95" customHeight="1" x14ac:dyDescent="0.3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10"/>
      <c r="W36" s="210"/>
      <c r="X36" s="210"/>
    </row>
    <row r="37" spans="1:24" ht="49.95" customHeight="1" x14ac:dyDescent="0.3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10"/>
      <c r="W37" s="210"/>
      <c r="X37" s="210"/>
    </row>
    <row r="38" spans="1:24" ht="49.95" customHeight="1" x14ac:dyDescent="0.3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10"/>
      <c r="W38" s="210"/>
      <c r="X38" s="210"/>
    </row>
    <row r="39" spans="1:24" ht="49.95" customHeight="1" x14ac:dyDescent="0.3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10"/>
      <c r="W39" s="210"/>
      <c r="X39" s="210"/>
    </row>
    <row r="40" spans="1:24" ht="49.95" customHeight="1" x14ac:dyDescent="0.3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10"/>
      <c r="W40" s="210"/>
      <c r="X40" s="210"/>
    </row>
    <row r="41" spans="1:24" ht="49.95" customHeight="1" x14ac:dyDescent="0.3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10"/>
      <c r="W41" s="210"/>
      <c r="X41" s="210"/>
    </row>
    <row r="42" spans="1:24" ht="49.95" customHeight="1" x14ac:dyDescent="0.3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10"/>
      <c r="W42" s="210"/>
      <c r="X42" s="210"/>
    </row>
    <row r="43" spans="1:24" ht="49.95" customHeight="1" x14ac:dyDescent="0.3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10"/>
      <c r="W43" s="210"/>
      <c r="X43" s="210"/>
    </row>
    <row r="44" spans="1:24" ht="49.95" customHeight="1" x14ac:dyDescent="0.3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10"/>
      <c r="W44" s="210"/>
      <c r="X44" s="210"/>
    </row>
    <row r="45" spans="1:24" ht="49.95" customHeight="1" x14ac:dyDescent="0.3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10"/>
      <c r="W45" s="210"/>
      <c r="X45" s="210"/>
    </row>
    <row r="46" spans="1:24" ht="49.95" customHeight="1" x14ac:dyDescent="0.3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10"/>
      <c r="W46" s="210"/>
      <c r="X46" s="210"/>
    </row>
    <row r="47" spans="1:24" ht="49.95" customHeight="1" x14ac:dyDescent="0.3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10"/>
      <c r="W47" s="210"/>
      <c r="X47" s="210"/>
    </row>
    <row r="48" spans="1:24" ht="49.95" customHeight="1" x14ac:dyDescent="0.3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10"/>
      <c r="W48" s="210"/>
      <c r="X48" s="210"/>
    </row>
    <row r="49" spans="1:24" ht="49.95" customHeight="1" x14ac:dyDescent="0.3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10"/>
      <c r="W49" s="210"/>
      <c r="X49" s="210"/>
    </row>
    <row r="50" spans="1:24" ht="49.95" customHeight="1" x14ac:dyDescent="0.3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10"/>
      <c r="W50" s="210"/>
      <c r="X50" s="210"/>
    </row>
    <row r="51" spans="1:24" ht="49.95" customHeight="1" x14ac:dyDescent="0.3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10"/>
      <c r="W51" s="210"/>
      <c r="X51" s="210"/>
    </row>
    <row r="52" spans="1:24" ht="49.95" customHeight="1" x14ac:dyDescent="0.3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10"/>
      <c r="W52" s="210"/>
      <c r="X52" s="210"/>
    </row>
    <row r="53" spans="1:24" ht="49.95" customHeight="1" x14ac:dyDescent="0.3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10"/>
      <c r="W53" s="210"/>
      <c r="X53" s="210"/>
    </row>
    <row r="54" spans="1:24" ht="49.95" customHeight="1" x14ac:dyDescent="0.3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10"/>
      <c r="W54" s="210"/>
      <c r="X54" s="210"/>
    </row>
    <row r="55" spans="1:24" ht="49.95" customHeight="1" x14ac:dyDescent="0.3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10"/>
      <c r="W55" s="210"/>
      <c r="X55" s="210"/>
    </row>
    <row r="56" spans="1:24" ht="49.95" customHeight="1" x14ac:dyDescent="0.3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10"/>
      <c r="W56" s="210"/>
      <c r="X56" s="210"/>
    </row>
    <row r="57" spans="1:24" ht="49.95" customHeight="1" x14ac:dyDescent="0.3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10"/>
      <c r="W57" s="210"/>
      <c r="X57" s="210"/>
    </row>
    <row r="58" spans="1:24" ht="49.95" customHeight="1" x14ac:dyDescent="0.3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10"/>
      <c r="W58" s="210"/>
      <c r="X58" s="210"/>
    </row>
    <row r="59" spans="1:24" ht="49.95" customHeight="1" x14ac:dyDescent="0.3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10"/>
      <c r="W59" s="210"/>
      <c r="X59" s="210"/>
    </row>
    <row r="60" spans="1:24" ht="49.95" customHeight="1" x14ac:dyDescent="0.3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10"/>
      <c r="W60" s="210"/>
      <c r="X60" s="210"/>
    </row>
    <row r="61" spans="1:24" ht="49.95" customHeight="1" x14ac:dyDescent="0.3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10"/>
      <c r="W61" s="210"/>
      <c r="X61" s="210"/>
    </row>
    <row r="62" spans="1:24" ht="49.95" customHeight="1" x14ac:dyDescent="0.3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10"/>
      <c r="W62" s="210"/>
      <c r="X62" s="210"/>
    </row>
    <row r="63" spans="1:24" ht="49.95" customHeight="1" x14ac:dyDescent="0.3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10"/>
      <c r="W63" s="210"/>
      <c r="X63" s="210"/>
    </row>
    <row r="64" spans="1:24" ht="49.95" customHeight="1" x14ac:dyDescent="0.3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10"/>
      <c r="W64" s="210"/>
      <c r="X64" s="210"/>
    </row>
    <row r="65" spans="1:24" ht="49.95" customHeight="1" x14ac:dyDescent="0.3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10"/>
      <c r="W65" s="210"/>
      <c r="X65" s="210"/>
    </row>
    <row r="66" spans="1:24" ht="49.95" customHeight="1" x14ac:dyDescent="0.3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10"/>
      <c r="W66" s="210"/>
      <c r="X66" s="210"/>
    </row>
    <row r="67" spans="1:24" ht="49.95" customHeight="1" x14ac:dyDescent="0.3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10"/>
      <c r="W67" s="210"/>
      <c r="X67" s="210"/>
    </row>
    <row r="68" spans="1:24" ht="49.95" customHeight="1" x14ac:dyDescent="0.3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10"/>
      <c r="W68" s="210"/>
      <c r="X68" s="210"/>
    </row>
    <row r="69" spans="1:24" ht="49.95" customHeight="1" x14ac:dyDescent="0.3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10"/>
      <c r="W69" s="210"/>
      <c r="X69" s="210"/>
    </row>
    <row r="70" spans="1:24" ht="49.95" customHeight="1" x14ac:dyDescent="0.3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10"/>
      <c r="W70" s="210"/>
      <c r="X70" s="210"/>
    </row>
    <row r="71" spans="1:24" ht="49.95" customHeight="1" x14ac:dyDescent="0.3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10"/>
      <c r="W71" s="210"/>
      <c r="X71" s="210"/>
    </row>
    <row r="72" spans="1:24" ht="49.95" customHeight="1" x14ac:dyDescent="0.3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10"/>
      <c r="W72" s="210"/>
      <c r="X72" s="210"/>
    </row>
    <row r="73" spans="1:24" ht="49.95" customHeight="1" x14ac:dyDescent="0.3">
      <c r="A73" s="99"/>
      <c r="B73" s="2"/>
      <c r="C73" s="2"/>
      <c r="D73" s="102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210"/>
      <c r="W73" s="210"/>
      <c r="X73" s="210"/>
    </row>
    <row r="74" spans="1:24" ht="49.95" customHeight="1" x14ac:dyDescent="0.3">
      <c r="A74" s="99"/>
      <c r="B74" s="2"/>
      <c r="C74" s="2"/>
      <c r="D74" s="102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210"/>
      <c r="W74" s="210"/>
      <c r="X74" s="210"/>
    </row>
    <row r="75" spans="1:24" ht="49.95" customHeight="1" x14ac:dyDescent="0.3">
      <c r="A75" s="99"/>
      <c r="B75" s="2"/>
      <c r="C75" s="2"/>
      <c r="D75" s="102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210"/>
      <c r="W75" s="210"/>
      <c r="X75" s="210"/>
    </row>
    <row r="76" spans="1:24" ht="49.95" customHeight="1" x14ac:dyDescent="0.3">
      <c r="A76" s="99"/>
      <c r="B76" s="2"/>
      <c r="C76" s="2"/>
      <c r="D76" s="102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210"/>
      <c r="W76" s="210"/>
      <c r="X76" s="210"/>
    </row>
    <row r="77" spans="1:24" ht="49.95" customHeight="1" x14ac:dyDescent="0.3">
      <c r="A77" s="99"/>
      <c r="B77" s="2"/>
      <c r="C77" s="2"/>
      <c r="D77" s="102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210"/>
      <c r="W77" s="210"/>
      <c r="X77" s="210"/>
    </row>
    <row r="78" spans="1:24" ht="49.95" customHeight="1" x14ac:dyDescent="0.3">
      <c r="A78" s="99"/>
      <c r="B78" s="2"/>
      <c r="C78" s="2"/>
      <c r="D78" s="102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210"/>
      <c r="W78" s="210"/>
      <c r="X78" s="210"/>
    </row>
    <row r="79" spans="1:24" ht="49.95" customHeight="1" x14ac:dyDescent="0.3">
      <c r="A79" s="99"/>
      <c r="B79" s="2"/>
      <c r="C79" s="2"/>
      <c r="D79" s="102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210"/>
      <c r="W79" s="210"/>
      <c r="X79" s="210"/>
    </row>
    <row r="80" spans="1:24" ht="49.95" customHeight="1" x14ac:dyDescent="0.3">
      <c r="A80" s="99"/>
      <c r="B80" s="2"/>
      <c r="C80" s="2"/>
      <c r="D80" s="102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210"/>
      <c r="W80" s="210"/>
      <c r="X80" s="210"/>
    </row>
    <row r="81" spans="1:24" ht="49.95" customHeight="1" x14ac:dyDescent="0.3">
      <c r="A81" s="99"/>
      <c r="B81" s="2"/>
      <c r="C81" s="2"/>
      <c r="D81" s="102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210"/>
      <c r="W81" s="210"/>
      <c r="X81" s="210"/>
    </row>
    <row r="82" spans="1:24" ht="49.95" customHeight="1" x14ac:dyDescent="0.3">
      <c r="A82" s="99"/>
      <c r="B82" s="2"/>
      <c r="C82" s="2"/>
      <c r="D82" s="102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210"/>
      <c r="W82" s="210"/>
      <c r="X82" s="210"/>
    </row>
    <row r="83" spans="1:24" ht="49.95" customHeight="1" x14ac:dyDescent="0.3">
      <c r="A83" s="99"/>
      <c r="B83" s="2"/>
      <c r="C83" s="2"/>
      <c r="D83" s="102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210"/>
      <c r="W83" s="210"/>
      <c r="X83" s="210"/>
    </row>
    <row r="84" spans="1:24" ht="49.95" customHeight="1" x14ac:dyDescent="0.3">
      <c r="A84" s="99"/>
      <c r="B84" s="2"/>
      <c r="C84" s="2"/>
      <c r="D84" s="102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210"/>
      <c r="W84" s="210"/>
      <c r="X84" s="210"/>
    </row>
    <row r="85" spans="1:24" ht="49.95" customHeight="1" x14ac:dyDescent="0.3">
      <c r="A85" s="99"/>
      <c r="B85" s="2"/>
      <c r="C85" s="2"/>
      <c r="D85" s="102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210"/>
      <c r="W85" s="210"/>
      <c r="X85" s="210"/>
    </row>
    <row r="86" spans="1:24" ht="49.95" customHeight="1" x14ac:dyDescent="0.3">
      <c r="A86" s="99"/>
      <c r="B86" s="2"/>
      <c r="C86" s="2"/>
      <c r="D86" s="102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210"/>
      <c r="W86" s="210"/>
      <c r="X86" s="210"/>
    </row>
    <row r="87" spans="1:24" ht="49.95" customHeight="1" x14ac:dyDescent="0.3">
      <c r="A87" s="99"/>
      <c r="B87" s="2"/>
      <c r="C87" s="2"/>
      <c r="D87" s="102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210"/>
      <c r="W87" s="210"/>
      <c r="X87" s="210"/>
    </row>
    <row r="88" spans="1:24" ht="49.95" customHeight="1" x14ac:dyDescent="0.3">
      <c r="A88" s="99"/>
      <c r="B88" s="2"/>
      <c r="C88" s="2"/>
      <c r="D88" s="102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210"/>
      <c r="W88" s="210"/>
      <c r="X88" s="210"/>
    </row>
    <row r="89" spans="1:24" ht="49.95" customHeight="1" x14ac:dyDescent="0.3">
      <c r="A89" s="99"/>
      <c r="B89" s="2"/>
      <c r="C89" s="2"/>
      <c r="D89" s="102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210"/>
      <c r="W89" s="210"/>
      <c r="X89" s="210"/>
    </row>
    <row r="90" spans="1:24" ht="49.95" customHeight="1" x14ac:dyDescent="0.3">
      <c r="A90" s="99"/>
      <c r="B90" s="2"/>
      <c r="C90" s="2"/>
      <c r="D90" s="102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210"/>
      <c r="W90" s="210"/>
      <c r="X90" s="210"/>
    </row>
    <row r="91" spans="1:24" ht="49.95" customHeight="1" x14ac:dyDescent="0.3">
      <c r="A91" s="99"/>
      <c r="B91" s="2"/>
      <c r="C91" s="2"/>
      <c r="D91" s="102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210"/>
      <c r="W91" s="210"/>
      <c r="X91" s="210"/>
    </row>
    <row r="92" spans="1:24" ht="49.95" customHeight="1" x14ac:dyDescent="0.3">
      <c r="A92" s="99"/>
      <c r="B92" s="2"/>
      <c r="C92" s="2"/>
      <c r="D92" s="102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210"/>
      <c r="W92" s="210"/>
      <c r="X92" s="210"/>
    </row>
    <row r="93" spans="1:24" ht="49.95" customHeight="1" x14ac:dyDescent="0.3">
      <c r="A93" s="99"/>
      <c r="B93" s="2"/>
      <c r="C93" s="2"/>
      <c r="D93" s="102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210"/>
      <c r="W93" s="210"/>
      <c r="X93" s="210"/>
    </row>
    <row r="94" spans="1:24" ht="49.95" customHeight="1" x14ac:dyDescent="0.3">
      <c r="A94" s="99"/>
      <c r="B94" s="2"/>
      <c r="C94" s="2"/>
      <c r="D94" s="102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210"/>
      <c r="W94" s="210"/>
      <c r="X94" s="210"/>
    </row>
    <row r="95" spans="1:24" ht="49.95" customHeight="1" x14ac:dyDescent="0.3">
      <c r="A95" s="99"/>
      <c r="B95" s="2"/>
      <c r="C95" s="2"/>
      <c r="D95" s="102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210"/>
      <c r="W95" s="210"/>
      <c r="X95" s="210"/>
    </row>
    <row r="96" spans="1:24" ht="49.95" customHeight="1" x14ac:dyDescent="0.3">
      <c r="A96" s="99"/>
      <c r="B96" s="2"/>
      <c r="C96" s="2"/>
      <c r="D96" s="102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210"/>
      <c r="W96" s="210"/>
      <c r="X96" s="210"/>
    </row>
    <row r="97" spans="1:24" ht="49.95" customHeight="1" x14ac:dyDescent="0.3">
      <c r="A97" s="99"/>
      <c r="B97" s="2"/>
      <c r="C97" s="2"/>
      <c r="D97" s="102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210"/>
      <c r="W97" s="210"/>
      <c r="X97" s="210"/>
    </row>
    <row r="98" spans="1:24" ht="49.95" customHeight="1" x14ac:dyDescent="0.3">
      <c r="A98" s="99"/>
      <c r="B98" s="2"/>
      <c r="C98" s="2"/>
      <c r="D98" s="102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10"/>
      <c r="W98" s="210"/>
      <c r="X98" s="210"/>
    </row>
    <row r="99" spans="1:24" ht="49.95" customHeight="1" x14ac:dyDescent="0.3">
      <c r="A99" s="99"/>
      <c r="B99" s="2"/>
      <c r="C99" s="2"/>
      <c r="D99" s="102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10"/>
      <c r="W99" s="210"/>
      <c r="X99" s="210"/>
    </row>
    <row r="100" spans="1:24" ht="49.95" customHeight="1" x14ac:dyDescent="0.3">
      <c r="A100" s="99"/>
      <c r="B100" s="2"/>
      <c r="C100" s="2"/>
      <c r="D100" s="102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10"/>
      <c r="W100" s="210"/>
      <c r="X100" s="210"/>
    </row>
    <row r="101" spans="1:24" ht="49.95" customHeight="1" x14ac:dyDescent="0.3">
      <c r="A101" s="99"/>
      <c r="B101" s="2"/>
      <c r="C101" s="2"/>
      <c r="D101" s="102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10"/>
      <c r="W101" s="210"/>
      <c r="X101" s="210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activeCell="B5" sqref="B5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(據點)</v>
      </c>
      <c r="F1" s="224"/>
      <c r="G1" s="226" t="str">
        <f>'不用印-基本資料'!AF7</f>
        <v>(24人)</v>
      </c>
    </row>
    <row r="2" spans="1:24" ht="25.2" customHeight="1" thickBot="1" x14ac:dyDescent="0.35">
      <c r="A2" s="378" t="str">
        <f>'不用印-經費分攤'!P4</f>
        <v>第一季(1~3月)</v>
      </c>
      <c r="B2" s="379"/>
      <c r="C2" s="379"/>
      <c r="D2" s="379"/>
      <c r="E2" s="376" t="s">
        <v>131</v>
      </c>
      <c r="F2" s="376"/>
      <c r="G2" s="377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1" t="s">
        <v>54</v>
      </c>
      <c r="B3" s="369" t="s">
        <v>40</v>
      </c>
      <c r="C3" s="370"/>
      <c r="D3" s="371" t="s">
        <v>55</v>
      </c>
      <c r="E3" s="369" t="s">
        <v>67</v>
      </c>
      <c r="F3" s="370"/>
      <c r="G3" s="37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70"/>
      <c r="B4" s="163" t="s">
        <v>57</v>
      </c>
      <c r="C4" s="163" t="s">
        <v>40</v>
      </c>
      <c r="D4" s="371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2" t="s">
        <v>176</v>
      </c>
      <c r="B5" s="198" t="s">
        <v>61</v>
      </c>
      <c r="C5" s="196">
        <f>'不用印-基本資料'!L5+'不用印-基本資料'!S5</f>
        <v>192000</v>
      </c>
      <c r="D5" s="196">
        <f>'不用印-經費分攤'!B7</f>
        <v>0</v>
      </c>
      <c r="E5" s="196">
        <f>'不用印-經費分攤'!C7</f>
        <v>0</v>
      </c>
      <c r="F5" s="196">
        <f>'不用印-經費分攤'!D7</f>
        <v>0</v>
      </c>
      <c r="G5" s="196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5" t="s">
        <v>62</v>
      </c>
      <c r="B6" s="375"/>
      <c r="C6" s="375"/>
      <c r="D6" s="203" t="s">
        <v>63</v>
      </c>
      <c r="E6" s="203" t="str">
        <f>IFERROR(E5/($E$5+$F$5+$G$5),"")</f>
        <v/>
      </c>
      <c r="F6" s="203" t="str">
        <f t="shared" ref="F6:G6" si="0">IFERROR(F5/($E$5+$F$5+$G$5),"")</f>
        <v/>
      </c>
      <c r="G6" s="203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hidden="1" customHeight="1" thickTop="1" thickBot="1" x14ac:dyDescent="0.35">
      <c r="A7" s="371" t="s">
        <v>54</v>
      </c>
      <c r="B7" s="371" t="s">
        <v>57</v>
      </c>
      <c r="C7" s="369" t="s">
        <v>40</v>
      </c>
      <c r="D7" s="369" t="s">
        <v>55</v>
      </c>
      <c r="E7" s="369" t="s">
        <v>56</v>
      </c>
      <c r="F7" s="370"/>
      <c r="G7" s="37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hidden="1" customHeight="1" thickTop="1" thickBot="1" x14ac:dyDescent="0.35">
      <c r="A8" s="370"/>
      <c r="B8" s="370"/>
      <c r="C8" s="370"/>
      <c r="D8" s="370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hidden="1" customHeight="1" thickTop="1" thickBot="1" x14ac:dyDescent="0.35">
      <c r="A9" s="204" t="s">
        <v>221</v>
      </c>
      <c r="B9" s="198" t="s">
        <v>61</v>
      </c>
      <c r="C9" s="196">
        <f>'不用印-基本資料'!M5+'不用印-基本資料'!U5</f>
        <v>0</v>
      </c>
      <c r="D9" s="196">
        <f>'不用印-經費分攤'!B8</f>
        <v>0</v>
      </c>
      <c r="E9" s="196">
        <f>'不用印-經費分攤'!C8</f>
        <v>0</v>
      </c>
      <c r="F9" s="196">
        <f>'不用印-經費分攤'!D8</f>
        <v>0</v>
      </c>
      <c r="G9" s="196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hidden="1" customHeight="1" thickTop="1" thickBot="1" x14ac:dyDescent="0.35">
      <c r="A10" s="371" t="s">
        <v>54</v>
      </c>
      <c r="B10" s="371" t="s">
        <v>57</v>
      </c>
      <c r="C10" s="369" t="s">
        <v>40</v>
      </c>
      <c r="D10" s="369" t="s">
        <v>55</v>
      </c>
      <c r="E10" s="369" t="s">
        <v>56</v>
      </c>
      <c r="F10" s="369"/>
      <c r="G10" s="37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hidden="1" customHeight="1" thickTop="1" thickBot="1" x14ac:dyDescent="0.35">
      <c r="A11" s="370"/>
      <c r="B11" s="370"/>
      <c r="C11" s="370"/>
      <c r="D11" s="370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hidden="1" customHeight="1" thickTop="1" thickBot="1" x14ac:dyDescent="0.35">
      <c r="A12" s="204" t="s">
        <v>215</v>
      </c>
      <c r="B12" s="198" t="s">
        <v>61</v>
      </c>
      <c r="C12" s="196">
        <f>'不用印-基本資料'!N5+'不用印-基本資料'!T5</f>
        <v>0</v>
      </c>
      <c r="D12" s="196">
        <f>'不用印-經費分攤'!B9</f>
        <v>0</v>
      </c>
      <c r="E12" s="196">
        <f>'不用印-經費分攤'!C9</f>
        <v>0</v>
      </c>
      <c r="F12" s="196">
        <f>'不用印-經費分攤'!D9</f>
        <v>0</v>
      </c>
      <c r="G12" s="196">
        <f>'不用印-經費分攤'!E9</f>
        <v>0</v>
      </c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74" t="s">
        <v>132</v>
      </c>
      <c r="B13" s="374"/>
      <c r="C13" s="374"/>
      <c r="D13" s="200">
        <f>D5+D9+D12</f>
        <v>0</v>
      </c>
      <c r="E13" s="200">
        <f t="shared" ref="E13:G13" si="1">E5+E9+E12</f>
        <v>0</v>
      </c>
      <c r="F13" s="200">
        <f t="shared" si="1"/>
        <v>0</v>
      </c>
      <c r="G13" s="200">
        <f t="shared" si="1"/>
        <v>0</v>
      </c>
      <c r="H13" s="1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5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agGmv1wGNs7eDcaXZh/oBDk75PJewEyLb67hp28wEpvChEx27pgauOYG3ECNxfuWMo6LBsevxMR6ND1QgWtaqA==" saltValue="iUz8cJf9nNj3uDwOVgCcCQ==" spinCount="100000" sheet="1" selectLockedCells="1"/>
  <mergeCells count="19">
    <mergeCell ref="A1:D1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  <mergeCell ref="E3:G3"/>
    <mergeCell ref="A10:A11"/>
    <mergeCell ref="B10:B11"/>
    <mergeCell ref="C10:C11"/>
    <mergeCell ref="D10:D11"/>
    <mergeCell ref="E10:G10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E8" sqref="E8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 x14ac:dyDescent="0.3">
      <c r="A1" s="380" t="str">
        <f>IFERROR('不用印-基本資料'!B3,"")</f>
        <v>OOO社區發展協會</v>
      </c>
      <c r="B1" s="381"/>
      <c r="C1" s="381"/>
      <c r="D1" s="381"/>
      <c r="E1" s="227" t="str">
        <f>'不用印-基本資料'!AE7</f>
        <v>(據點)</v>
      </c>
      <c r="F1" s="226" t="str">
        <f>'不用印-基本資料'!AF7</f>
        <v>(24人)</v>
      </c>
      <c r="G1" s="23"/>
    </row>
    <row r="2" spans="1:25" ht="25.2" customHeight="1" thickBot="1" x14ac:dyDescent="0.35">
      <c r="A2" s="378" t="str">
        <f>'不用印-經費分攤'!P4</f>
        <v>第一季(1~3月)</v>
      </c>
      <c r="B2" s="379"/>
      <c r="C2" s="379"/>
      <c r="D2" s="376" t="s">
        <v>133</v>
      </c>
      <c r="E2" s="376"/>
      <c r="F2" s="37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1" t="s">
        <v>54</v>
      </c>
      <c r="B3" s="371" t="s">
        <v>57</v>
      </c>
      <c r="C3" s="369" t="s">
        <v>40</v>
      </c>
      <c r="D3" s="369" t="s">
        <v>55</v>
      </c>
      <c r="E3" s="369" t="s">
        <v>56</v>
      </c>
      <c r="F3" s="37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70"/>
      <c r="B4" s="370"/>
      <c r="C4" s="370"/>
      <c r="D4" s="370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7" t="s">
        <v>31</v>
      </c>
      <c r="B5" s="198" t="s">
        <v>61</v>
      </c>
      <c r="C5" s="196">
        <f>'不用印-基本資料'!O5</f>
        <v>0</v>
      </c>
      <c r="D5" s="196">
        <f>'不用印-經費分攤'!B10</f>
        <v>0</v>
      </c>
      <c r="E5" s="196">
        <f>'不用印-經費分攤'!C10</f>
        <v>0</v>
      </c>
      <c r="F5" s="196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1" t="s">
        <v>54</v>
      </c>
      <c r="B6" s="371" t="s">
        <v>57</v>
      </c>
      <c r="C6" s="369" t="s">
        <v>40</v>
      </c>
      <c r="D6" s="369" t="s">
        <v>55</v>
      </c>
      <c r="E6" s="369" t="s">
        <v>56</v>
      </c>
      <c r="F6" s="37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70"/>
      <c r="B7" s="370"/>
      <c r="C7" s="370"/>
      <c r="D7" s="370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7" t="s">
        <v>222</v>
      </c>
      <c r="B8" s="198" t="s">
        <v>61</v>
      </c>
      <c r="C8" s="196">
        <f>'不用印-基本資料'!P5</f>
        <v>0</v>
      </c>
      <c r="D8" s="196">
        <f>'不用印-經費分攤'!B11</f>
        <v>0</v>
      </c>
      <c r="E8" s="196">
        <f>'不用印-經費分攤'!C11</f>
        <v>0</v>
      </c>
      <c r="F8" s="196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74" t="s">
        <v>132</v>
      </c>
      <c r="B9" s="374"/>
      <c r="C9" s="374"/>
      <c r="D9" s="200">
        <f>D5+D8</f>
        <v>0</v>
      </c>
      <c r="E9" s="200">
        <f t="shared" ref="E9:F9" si="0">E5+E8</f>
        <v>0</v>
      </c>
      <c r="F9" s="200">
        <f t="shared" si="0"/>
        <v>0</v>
      </c>
      <c r="G9" s="19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 x14ac:dyDescent="0.3"/>
  <cols>
    <col min="1" max="1" width="12.77734375" style="19" customWidth="1"/>
    <col min="2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225" t="str">
        <f>'不用印-基本資料'!AE7</f>
        <v>(據點)</v>
      </c>
      <c r="F1" s="224"/>
      <c r="G1" s="226" t="str">
        <f>'不用印-基本資料'!AF7</f>
        <v>(24人)</v>
      </c>
      <c r="H1" s="23"/>
    </row>
    <row r="2" spans="1:20" ht="25.2" customHeight="1" thickBot="1" x14ac:dyDescent="0.35">
      <c r="A2" s="378" t="str">
        <f>'不用印-經費分攤'!P4</f>
        <v>第一季(1~3月)</v>
      </c>
      <c r="B2" s="379"/>
      <c r="C2" s="379"/>
      <c r="D2" s="376" t="s">
        <v>131</v>
      </c>
      <c r="E2" s="376"/>
      <c r="F2" s="376"/>
      <c r="G2" s="377"/>
      <c r="H2" s="18"/>
      <c r="P2" s="384"/>
      <c r="Q2" s="384"/>
      <c r="R2" s="18"/>
      <c r="S2" s="18"/>
      <c r="T2" s="18"/>
    </row>
    <row r="3" spans="1:20" ht="30" customHeight="1" thickTop="1" thickBot="1" x14ac:dyDescent="0.35">
      <c r="A3" s="371" t="s">
        <v>54</v>
      </c>
      <c r="B3" s="371" t="s">
        <v>148</v>
      </c>
      <c r="C3" s="369" t="s">
        <v>40</v>
      </c>
      <c r="D3" s="370"/>
      <c r="E3" s="371" t="s">
        <v>55</v>
      </c>
      <c r="F3" s="382" t="s">
        <v>41</v>
      </c>
      <c r="G3" s="382"/>
      <c r="H3" s="20"/>
      <c r="P3" s="20"/>
      <c r="Q3" s="20"/>
      <c r="R3" s="20"/>
      <c r="S3" s="20"/>
      <c r="T3" s="20"/>
    </row>
    <row r="4" spans="1:20" ht="30" customHeight="1" thickTop="1" thickBot="1" x14ac:dyDescent="0.35">
      <c r="A4" s="370"/>
      <c r="B4" s="370"/>
      <c r="C4" s="241" t="s">
        <v>57</v>
      </c>
      <c r="D4" s="241" t="s">
        <v>40</v>
      </c>
      <c r="E4" s="371"/>
      <c r="F4" s="241" t="s">
        <v>59</v>
      </c>
      <c r="G4" s="241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customHeight="1" thickTop="1" thickBot="1" x14ac:dyDescent="0.35">
      <c r="A5" s="383" t="s">
        <v>270</v>
      </c>
      <c r="B5" s="383"/>
      <c r="C5" s="244" t="s">
        <v>61</v>
      </c>
      <c r="D5" s="242">
        <f>'不用印-基本資料'!V5</f>
        <v>72000</v>
      </c>
      <c r="E5" s="243">
        <f>'不用印-經費分攤'!B12</f>
        <v>0</v>
      </c>
      <c r="F5" s="242">
        <f>'不用印-經費分攤'!D12</f>
        <v>0</v>
      </c>
      <c r="G5" s="242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1" t="s">
        <v>54</v>
      </c>
      <c r="B6" s="371" t="s">
        <v>148</v>
      </c>
      <c r="C6" s="369" t="s">
        <v>40</v>
      </c>
      <c r="D6" s="370"/>
      <c r="E6" s="371" t="s">
        <v>55</v>
      </c>
      <c r="F6" s="382" t="s">
        <v>41</v>
      </c>
      <c r="G6" s="382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70"/>
      <c r="B7" s="370"/>
      <c r="C7" s="163" t="s">
        <v>57</v>
      </c>
      <c r="D7" s="163" t="s">
        <v>40</v>
      </c>
      <c r="E7" s="371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7" t="s">
        <v>32</v>
      </c>
      <c r="B8" s="201"/>
      <c r="C8" s="198" t="s">
        <v>61</v>
      </c>
      <c r="D8" s="199">
        <f>'不用印-基本資料'!W5</f>
        <v>200000</v>
      </c>
      <c r="E8" s="196">
        <f>'不用印-經費分攤'!B13</f>
        <v>0</v>
      </c>
      <c r="F8" s="199">
        <f>'不用印-經費分攤'!D13</f>
        <v>0</v>
      </c>
      <c r="G8" s="199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1" t="s">
        <v>54</v>
      </c>
      <c r="B9" s="371" t="s">
        <v>148</v>
      </c>
      <c r="C9" s="371" t="s">
        <v>57</v>
      </c>
      <c r="D9" s="369" t="s">
        <v>40</v>
      </c>
      <c r="E9" s="369" t="s">
        <v>55</v>
      </c>
      <c r="F9" s="382" t="s">
        <v>41</v>
      </c>
      <c r="G9" s="382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70"/>
      <c r="B10" s="370"/>
      <c r="C10" s="370"/>
      <c r="D10" s="370"/>
      <c r="E10" s="370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7" t="s">
        <v>34</v>
      </c>
      <c r="B11" s="201">
        <f>B8</f>
        <v>0</v>
      </c>
      <c r="C11" s="198" t="s">
        <v>61</v>
      </c>
      <c r="D11" s="199">
        <f>'不用印-基本資料'!X5</f>
        <v>120000</v>
      </c>
      <c r="E11" s="196">
        <f>'不用印-經費分攤'!B14</f>
        <v>0</v>
      </c>
      <c r="F11" s="199">
        <f>'不用印-經費分攤'!D14</f>
        <v>0</v>
      </c>
      <c r="G11" s="199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hidden="1" customHeight="1" thickTop="1" thickBot="1" x14ac:dyDescent="0.35">
      <c r="A12" s="371" t="s">
        <v>54</v>
      </c>
      <c r="B12" s="371" t="s">
        <v>148</v>
      </c>
      <c r="C12" s="369" t="s">
        <v>40</v>
      </c>
      <c r="D12" s="370"/>
      <c r="E12" s="371" t="s">
        <v>55</v>
      </c>
      <c r="F12" s="382" t="s">
        <v>41</v>
      </c>
      <c r="G12" s="38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hidden="1" customHeight="1" thickTop="1" thickBot="1" x14ac:dyDescent="0.35">
      <c r="A13" s="370"/>
      <c r="B13" s="370"/>
      <c r="C13" s="163" t="s">
        <v>57</v>
      </c>
      <c r="D13" s="163" t="s">
        <v>40</v>
      </c>
      <c r="E13" s="371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hidden="1" customHeight="1" thickTop="1" thickBot="1" x14ac:dyDescent="0.35">
      <c r="A14" s="383" t="s">
        <v>174</v>
      </c>
      <c r="B14" s="383"/>
      <c r="C14" s="198" t="s">
        <v>61</v>
      </c>
      <c r="D14" s="199">
        <f>'不用印-基本資料'!Y5</f>
        <v>0</v>
      </c>
      <c r="E14" s="196">
        <f>'不用印-經費分攤'!B15</f>
        <v>0</v>
      </c>
      <c r="F14" s="199">
        <f>'不用印-經費分攤'!D15</f>
        <v>0</v>
      </c>
      <c r="G14" s="199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1" t="s">
        <v>54</v>
      </c>
      <c r="B15" s="371" t="s">
        <v>148</v>
      </c>
      <c r="C15" s="369" t="s">
        <v>40</v>
      </c>
      <c r="D15" s="370"/>
      <c r="E15" s="371" t="s">
        <v>55</v>
      </c>
      <c r="F15" s="382" t="s">
        <v>41</v>
      </c>
      <c r="G15" s="38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70"/>
      <c r="B16" s="370"/>
      <c r="C16" s="163" t="s">
        <v>57</v>
      </c>
      <c r="D16" s="163" t="s">
        <v>40</v>
      </c>
      <c r="E16" s="371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83" t="s">
        <v>163</v>
      </c>
      <c r="B17" s="383"/>
      <c r="C17" s="198" t="s">
        <v>61</v>
      </c>
      <c r="D17" s="199">
        <f>'不用印-基本資料'!Z5</f>
        <v>14400</v>
      </c>
      <c r="E17" s="196">
        <f>'不用印-經費分攤'!B16</f>
        <v>0</v>
      </c>
      <c r="F17" s="199">
        <f>'不用印-經費分攤'!D16</f>
        <v>0</v>
      </c>
      <c r="G17" s="199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74" t="s">
        <v>132</v>
      </c>
      <c r="B18" s="374"/>
      <c r="C18" s="374"/>
      <c r="D18" s="374"/>
      <c r="E18" s="200">
        <f>E8+E11+E14+E17</f>
        <v>0</v>
      </c>
      <c r="F18" s="200">
        <f t="shared" ref="F18:G18" si="0">F8+F11+F14+F17</f>
        <v>0</v>
      </c>
      <c r="G18" s="200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93Hn7gNxWun1qi8SJFRNQW6V7V7CoHSAx7vnr6vkhfMtxKmmxWUrsfgWjacgY8kiPXWVsKlpfcyljEMihgsNqQ==" saltValue="T/M3X0VlJDSfAGwwjk1C9w==" spinCount="100000" sheet="1" selectLockedCells="1"/>
  <mergeCells count="34">
    <mergeCell ref="P2:Q2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F3:G3"/>
    <mergeCell ref="A3:A4"/>
    <mergeCell ref="B3:B4"/>
    <mergeCell ref="A15:A16"/>
    <mergeCell ref="B15:B16"/>
    <mergeCell ref="A2:C2"/>
    <mergeCell ref="D2:G2"/>
    <mergeCell ref="F9:G9"/>
    <mergeCell ref="A6:A7"/>
    <mergeCell ref="C6:D6"/>
    <mergeCell ref="E6:E7"/>
    <mergeCell ref="F6:G6"/>
    <mergeCell ref="B6:B7"/>
    <mergeCell ref="F15:G15"/>
    <mergeCell ref="A14:B14"/>
    <mergeCell ref="A5:B5"/>
    <mergeCell ref="C12:D12"/>
    <mergeCell ref="F12:G12"/>
    <mergeCell ref="C3:D3"/>
    <mergeCell ref="E3:E4"/>
    <mergeCell ref="A1:D1"/>
    <mergeCell ref="A12:A13"/>
    <mergeCell ref="B12:B13"/>
  </mergeCells>
  <phoneticPr fontId="1" type="noConversion"/>
  <conditionalFormatting sqref="B8">
    <cfRule type="containsBlanks" dxfId="6" priority="7">
      <formula>LEN(TRIM(B8))=0</formula>
    </cfRule>
  </conditionalFormatting>
  <conditionalFormatting sqref="B11">
    <cfRule type="containsBlanks" dxfId="5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6" sqref="H6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72" t="str">
        <f>IFERROR('不用印-基本資料'!B3,"")</f>
        <v>OOO社區發展協會</v>
      </c>
      <c r="B1" s="373"/>
      <c r="C1" s="373"/>
      <c r="D1" s="373"/>
      <c r="E1" s="373"/>
      <c r="F1" s="373"/>
      <c r="G1" s="225" t="str">
        <f>'不用印-基本資料'!AE7</f>
        <v>(據點)</v>
      </c>
      <c r="H1" s="162" t="str">
        <f>'不用印-基本資料'!AF7</f>
        <v>(24人)</v>
      </c>
      <c r="I1" s="206"/>
    </row>
    <row r="2" spans="1:25" ht="25.2" customHeight="1" thickBot="1" x14ac:dyDescent="0.35">
      <c r="A2" s="393" t="str">
        <f>'不用印-經費分攤'!P4</f>
        <v>第一季(1~3月)</v>
      </c>
      <c r="B2" s="394"/>
      <c r="C2" s="394"/>
      <c r="D2" s="394"/>
      <c r="E2" s="394"/>
      <c r="F2" s="376" t="s">
        <v>131</v>
      </c>
      <c r="G2" s="376"/>
      <c r="H2" s="376"/>
      <c r="I2" s="395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1" t="s">
        <v>54</v>
      </c>
      <c r="B3" s="369" t="s">
        <v>40</v>
      </c>
      <c r="C3" s="370"/>
      <c r="D3" s="371" t="s">
        <v>55</v>
      </c>
      <c r="E3" s="382" t="s">
        <v>41</v>
      </c>
      <c r="F3" s="382"/>
      <c r="G3" s="382"/>
      <c r="H3" s="371" t="s">
        <v>224</v>
      </c>
      <c r="I3" s="371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70"/>
      <c r="B4" s="163" t="s">
        <v>57</v>
      </c>
      <c r="C4" s="163" t="s">
        <v>40</v>
      </c>
      <c r="D4" s="371"/>
      <c r="E4" s="163" t="s">
        <v>58</v>
      </c>
      <c r="F4" s="163" t="s">
        <v>59</v>
      </c>
      <c r="G4" s="163" t="s">
        <v>60</v>
      </c>
      <c r="H4" s="371"/>
      <c r="I4" s="37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5" t="str">
        <f>'不用印-基本資料'!AD5</f>
        <v>縣補</v>
      </c>
      <c r="B5" s="389" t="s">
        <v>61</v>
      </c>
      <c r="C5" s="388">
        <f>'不用印-基本資料'!Q5+'不用印-基本資料'!AA5</f>
        <v>5000</v>
      </c>
      <c r="D5" s="385">
        <f>'不用印-經費分攤'!B17</f>
        <v>0</v>
      </c>
      <c r="E5" s="385">
        <f>'不用印-經費分攤'!C17</f>
        <v>0</v>
      </c>
      <c r="F5" s="385">
        <f>'不用印-經費分攤'!D17</f>
        <v>0</v>
      </c>
      <c r="G5" s="385">
        <f>'不用印-經費分攤'!E17</f>
        <v>0</v>
      </c>
      <c r="H5" s="236"/>
      <c r="I5" s="237"/>
      <c r="J5" s="20"/>
      <c r="K5" s="20"/>
      <c r="L5" s="20"/>
      <c r="M5" s="20"/>
      <c r="N5" s="20"/>
      <c r="O5" s="207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86" t="s">
        <v>226</v>
      </c>
      <c r="B6" s="389"/>
      <c r="C6" s="388"/>
      <c r="D6" s="385"/>
      <c r="E6" s="385"/>
      <c r="F6" s="385"/>
      <c r="G6" s="385"/>
      <c r="H6" s="236"/>
      <c r="I6" s="23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86"/>
      <c r="B7" s="389"/>
      <c r="C7" s="388"/>
      <c r="D7" s="385"/>
      <c r="E7" s="385"/>
      <c r="F7" s="385"/>
      <c r="G7" s="385"/>
      <c r="H7" s="236"/>
      <c r="I7" s="23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86"/>
      <c r="B8" s="389"/>
      <c r="C8" s="388"/>
      <c r="D8" s="385"/>
      <c r="E8" s="385"/>
      <c r="F8" s="385"/>
      <c r="G8" s="385"/>
      <c r="H8" s="236"/>
      <c r="I8" s="23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86"/>
      <c r="B9" s="389"/>
      <c r="C9" s="388"/>
      <c r="D9" s="385"/>
      <c r="E9" s="385"/>
      <c r="F9" s="385"/>
      <c r="G9" s="385"/>
      <c r="H9" s="236"/>
      <c r="I9" s="23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87"/>
      <c r="B10" s="389"/>
      <c r="C10" s="388"/>
      <c r="D10" s="385"/>
      <c r="E10" s="385"/>
      <c r="F10" s="385"/>
      <c r="G10" s="385"/>
      <c r="H10" s="236"/>
      <c r="I10" s="23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1" t="s">
        <v>54</v>
      </c>
      <c r="B11" s="371" t="s">
        <v>57</v>
      </c>
      <c r="C11" s="369" t="s">
        <v>40</v>
      </c>
      <c r="D11" s="369" t="s">
        <v>55</v>
      </c>
      <c r="E11" s="382" t="s">
        <v>41</v>
      </c>
      <c r="F11" s="382"/>
      <c r="G11" s="382"/>
      <c r="H11" s="371" t="s">
        <v>224</v>
      </c>
      <c r="I11" s="371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70"/>
      <c r="B12" s="370"/>
      <c r="C12" s="370"/>
      <c r="D12" s="370"/>
      <c r="E12" s="163" t="s">
        <v>58</v>
      </c>
      <c r="F12" s="163" t="s">
        <v>59</v>
      </c>
      <c r="G12" s="163" t="s">
        <v>60</v>
      </c>
      <c r="H12" s="371"/>
      <c r="I12" s="37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5" t="str">
        <f>A5</f>
        <v>縣補</v>
      </c>
      <c r="B13" s="389" t="s">
        <v>61</v>
      </c>
      <c r="C13" s="388">
        <f>'不用印-基本資料'!R5+'不用印-基本資料'!AB5</f>
        <v>15000</v>
      </c>
      <c r="D13" s="385">
        <f>'不用印-經費分攤'!B18</f>
        <v>0</v>
      </c>
      <c r="E13" s="385">
        <f>'不用印-經費分攤'!C18</f>
        <v>0</v>
      </c>
      <c r="F13" s="385">
        <f>'不用印-經費分攤'!D18</f>
        <v>0</v>
      </c>
      <c r="G13" s="385">
        <f>'不用印-經費分攤'!E18</f>
        <v>0</v>
      </c>
      <c r="H13" s="236"/>
      <c r="I13" s="237"/>
      <c r="J13" s="20"/>
      <c r="K13" s="20"/>
      <c r="L13" s="20"/>
      <c r="M13" s="20"/>
      <c r="N13" s="20"/>
      <c r="O13" s="207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86" t="s">
        <v>225</v>
      </c>
      <c r="B14" s="389"/>
      <c r="C14" s="388"/>
      <c r="D14" s="385"/>
      <c r="E14" s="385"/>
      <c r="F14" s="385"/>
      <c r="G14" s="385"/>
      <c r="H14" s="236"/>
      <c r="I14" s="23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86"/>
      <c r="B15" s="389"/>
      <c r="C15" s="388"/>
      <c r="D15" s="385"/>
      <c r="E15" s="385"/>
      <c r="F15" s="385"/>
      <c r="G15" s="385"/>
      <c r="H15" s="236"/>
      <c r="I15" s="23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86"/>
      <c r="B16" s="389"/>
      <c r="C16" s="388"/>
      <c r="D16" s="385"/>
      <c r="E16" s="385"/>
      <c r="F16" s="385"/>
      <c r="G16" s="385"/>
      <c r="H16" s="236"/>
      <c r="I16" s="23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86"/>
      <c r="B17" s="389"/>
      <c r="C17" s="388"/>
      <c r="D17" s="385"/>
      <c r="E17" s="385"/>
      <c r="F17" s="385"/>
      <c r="G17" s="385"/>
      <c r="H17" s="236"/>
      <c r="I17" s="23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87"/>
      <c r="B18" s="389"/>
      <c r="C18" s="388"/>
      <c r="D18" s="385"/>
      <c r="E18" s="385"/>
      <c r="F18" s="385"/>
      <c r="G18" s="385"/>
      <c r="H18" s="236"/>
      <c r="I18" s="23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74" t="s">
        <v>132</v>
      </c>
      <c r="B19" s="374"/>
      <c r="C19" s="374"/>
      <c r="D19" s="390">
        <f>D5+D13</f>
        <v>0</v>
      </c>
      <c r="E19" s="391"/>
      <c r="F19" s="391"/>
      <c r="G19" s="391"/>
      <c r="H19" s="392"/>
      <c r="I19" s="208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d7MDe7uXdmGe05nWbes+QVlp8WT4gSuoXGRK7qI7f+jHyuUgE2wULBQ7qcENwXXos6l3RR4oWWEq8RwIAi2Q8g==" saltValue="JcRglw2QdMoAswz5STswNg==" spinCount="100000" sheet="1" selectLockedCells="1"/>
  <mergeCells count="32"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  <mergeCell ref="H3:H4"/>
    <mergeCell ref="E5:E10"/>
    <mergeCell ref="H11:H12"/>
    <mergeCell ref="E3:G3"/>
    <mergeCell ref="F5:F10"/>
    <mergeCell ref="G5:G10"/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</mergeCells>
  <phoneticPr fontId="1" type="noConversion"/>
  <conditionalFormatting sqref="D5:D9">
    <cfRule type="cellIs" dxfId="4" priority="9" operator="notEqual">
      <formula>$O$5</formula>
    </cfRule>
  </conditionalFormatting>
  <conditionalFormatting sqref="D13:D17">
    <cfRule type="cellIs" dxfId="3" priority="8" operator="notEqual">
      <formula>$O$13</formula>
    </cfRule>
  </conditionalFormatting>
  <conditionalFormatting sqref="H13:I18 H5:I10">
    <cfRule type="containsBlanks" dxfId="2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workbookViewId="0">
      <selection activeCell="B6" sqref="B6:I6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12" width="15.77734375" style="50" customWidth="1"/>
    <col min="13" max="16" width="15.77734375" style="50" hidden="1" customWidth="1"/>
    <col min="17" max="19" width="15.77734375" style="50" customWidth="1"/>
    <col min="20" max="21" width="15.77734375" style="50" hidden="1" customWidth="1"/>
    <col min="22" max="24" width="15.77734375" style="50" customWidth="1"/>
    <col min="25" max="25" width="15.77734375" style="50" hidden="1" customWidth="1"/>
    <col min="26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81" t="s">
        <v>14</v>
      </c>
      <c r="B2" s="281"/>
      <c r="C2" s="281"/>
      <c r="D2" s="281"/>
      <c r="E2" s="281"/>
      <c r="F2" s="281"/>
      <c r="G2" s="281"/>
      <c r="H2" s="281"/>
      <c r="I2" s="281"/>
      <c r="K2" s="273" t="s">
        <v>120</v>
      </c>
      <c r="L2" s="276" t="s">
        <v>2</v>
      </c>
      <c r="M2" s="276"/>
      <c r="N2" s="276"/>
      <c r="O2" s="276"/>
      <c r="P2" s="276"/>
      <c r="Q2" s="276"/>
      <c r="R2" s="276"/>
      <c r="S2" s="276" t="s">
        <v>3</v>
      </c>
      <c r="T2" s="276"/>
      <c r="U2" s="276"/>
      <c r="V2" s="276"/>
      <c r="W2" s="276"/>
      <c r="X2" s="276"/>
      <c r="Y2" s="276"/>
      <c r="Z2" s="276"/>
      <c r="AA2" s="276"/>
      <c r="AB2" s="276"/>
      <c r="AD2" s="15"/>
      <c r="AE2" s="15"/>
      <c r="AF2" s="15"/>
    </row>
    <row r="3" spans="1:32" ht="40.200000000000003" customHeight="1" x14ac:dyDescent="0.3">
      <c r="A3" s="5" t="s">
        <v>6</v>
      </c>
      <c r="B3" s="282" t="str">
        <f>IFERROR(VLOOKUP(B$6,後台!A$4:U$109,2,FALSE),"")</f>
        <v>OOO社區發展協會</v>
      </c>
      <c r="C3" s="283"/>
      <c r="D3" s="283"/>
      <c r="E3" s="283"/>
      <c r="F3" s="283"/>
      <c r="G3" s="283"/>
      <c r="H3" s="283"/>
      <c r="I3" s="284"/>
      <c r="K3" s="274"/>
      <c r="L3" s="278" t="s">
        <v>4</v>
      </c>
      <c r="M3" s="279"/>
      <c r="N3" s="279"/>
      <c r="O3" s="279"/>
      <c r="P3" s="279"/>
      <c r="Q3" s="280"/>
      <c r="R3" s="46" t="s">
        <v>5</v>
      </c>
      <c r="S3" s="277" t="s">
        <v>4</v>
      </c>
      <c r="T3" s="277"/>
      <c r="U3" s="277"/>
      <c r="V3" s="277"/>
      <c r="W3" s="277"/>
      <c r="X3" s="277"/>
      <c r="Y3" s="277"/>
      <c r="Z3" s="277"/>
      <c r="AA3" s="277"/>
      <c r="AB3" s="46" t="s">
        <v>5</v>
      </c>
      <c r="AD3" s="267" t="s">
        <v>227</v>
      </c>
      <c r="AE3" s="267" t="s">
        <v>230</v>
      </c>
      <c r="AF3" s="267" t="s">
        <v>231</v>
      </c>
    </row>
    <row r="4" spans="1:32" ht="40.200000000000003" customHeight="1" x14ac:dyDescent="0.3">
      <c r="A4" s="5" t="s">
        <v>121</v>
      </c>
      <c r="B4" s="282" t="str">
        <f>IFERROR(VLOOKUP(B$6,後台!A$4:U$109,3,FALSE),"")</f>
        <v>布建社區照顧關懷據點及巷弄長照站計畫</v>
      </c>
      <c r="C4" s="283"/>
      <c r="D4" s="283"/>
      <c r="E4" s="283"/>
      <c r="F4" s="283"/>
      <c r="G4" s="283"/>
      <c r="H4" s="283"/>
      <c r="I4" s="284"/>
      <c r="K4" s="275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9" t="s">
        <v>268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68"/>
      <c r="AE4" s="268"/>
      <c r="AF4" s="268"/>
    </row>
    <row r="5" spans="1:32" ht="40.200000000000003" customHeight="1" x14ac:dyDescent="0.3">
      <c r="A5" s="5" t="s">
        <v>136</v>
      </c>
      <c r="B5" s="285">
        <f>IFERROR(VLOOKUP(B$6,後台!A$4:U$109,4,FALSE),"")</f>
        <v>618400</v>
      </c>
      <c r="C5" s="286"/>
      <c r="D5" s="286"/>
      <c r="E5" s="286"/>
      <c r="F5" s="286"/>
      <c r="G5" s="286"/>
      <c r="H5" s="286"/>
      <c r="I5" s="287"/>
      <c r="K5" s="48">
        <f>B5</f>
        <v>618400</v>
      </c>
      <c r="L5" s="49">
        <f>VLOOKUP($B$6,後台!$A$4:$U$109,5,FALSE)</f>
        <v>148800</v>
      </c>
      <c r="M5" s="49">
        <f>VLOOKUP($B$6,後台!$A$4:$U$109,6,FALSE)</f>
        <v>0</v>
      </c>
      <c r="N5" s="49">
        <f>VLOOKUP($B$6,後台!$A$4:$U$109,7,FALSE)</f>
        <v>0</v>
      </c>
      <c r="O5" s="49">
        <f>VLOOKUP($B$6,後台!$A$4:$U$109,8,FALSE)</f>
        <v>0</v>
      </c>
      <c r="P5" s="49">
        <f>VLOOKUP($B$6,後台!$A$4:$U$109,9,FALSE)</f>
        <v>0</v>
      </c>
      <c r="Q5" s="49">
        <f>VLOOKUP($B$6,後台!$A$4:$U$109,10,FALSE)</f>
        <v>0</v>
      </c>
      <c r="R5" s="49">
        <f>VLOOKUP($B$6,後台!$A$4:$U$109,11,FALSE)</f>
        <v>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72000</v>
      </c>
      <c r="W5" s="49">
        <f>VLOOKUP($B$6,後台!$A$4:$U$109,16,FALSE)</f>
        <v>200000</v>
      </c>
      <c r="X5" s="49">
        <f>VLOOKUP($B$6,後台!$A$4:$U$109,17,FALSE)</f>
        <v>120000</v>
      </c>
      <c r="Y5" s="49">
        <f>VLOOKUP($B$6,後台!$A$4:$U$109,18,FALSE)</f>
        <v>0</v>
      </c>
      <c r="Z5" s="49">
        <f>VLOOKUP($B$6,後台!$A$4:$U$109,19,FALSE)</f>
        <v>14400</v>
      </c>
      <c r="AA5" s="49">
        <f>VLOOKUP($B$6,後台!$A$4:$U$109,20,FALSE)</f>
        <v>5000</v>
      </c>
      <c r="AB5" s="49">
        <f>VLOOKUP($B$6,後台!$A$4:$U$109,21,FALSE)</f>
        <v>15000</v>
      </c>
      <c r="AD5" s="49" t="str">
        <f>VLOOKUP($B$6,後台!$A$4:$V$109,22,FALSE)</f>
        <v>縣補</v>
      </c>
      <c r="AE5" s="49" t="str">
        <f>VLOOKUP($B$6,後台!$A$4:$W$109,23,FALSE)</f>
        <v>據點</v>
      </c>
      <c r="AF5" s="49">
        <f>VLOOKUP($B$6,後台!$A$4:$X$109,24,FALSE)</f>
        <v>24</v>
      </c>
    </row>
    <row r="6" spans="1:32" ht="40.200000000000003" customHeight="1" x14ac:dyDescent="0.3">
      <c r="A6" s="159" t="s">
        <v>172</v>
      </c>
      <c r="B6" s="288" t="s">
        <v>294</v>
      </c>
      <c r="C6" s="289"/>
      <c r="D6" s="289"/>
      <c r="E6" s="289"/>
      <c r="F6" s="289"/>
      <c r="G6" s="289"/>
      <c r="H6" s="289"/>
      <c r="I6" s="290"/>
      <c r="AD6" s="212" t="s">
        <v>232</v>
      </c>
      <c r="AE6" s="212" t="s">
        <v>234</v>
      </c>
      <c r="AF6" s="212" t="s">
        <v>233</v>
      </c>
    </row>
    <row r="7" spans="1:32" ht="40.200000000000003" customHeight="1" x14ac:dyDescent="0.3">
      <c r="A7" s="108" t="s">
        <v>135</v>
      </c>
      <c r="B7" s="270"/>
      <c r="C7" s="271"/>
      <c r="D7" s="271"/>
      <c r="E7" s="271"/>
      <c r="F7" s="271"/>
      <c r="G7" s="271"/>
      <c r="H7" s="271"/>
      <c r="I7" s="272"/>
      <c r="AD7" s="212"/>
      <c r="AE7" s="212" t="str">
        <f>AD6&amp;AE5&amp;AF6</f>
        <v>(據點)</v>
      </c>
      <c r="AF7" s="212" t="str">
        <f>AD6&amp;AF5&amp;AE6&amp;AF6</f>
        <v>(24人)</v>
      </c>
    </row>
    <row r="8" spans="1:32" ht="40.200000000000003" customHeight="1" x14ac:dyDescent="0.3">
      <c r="A8" s="158" t="s">
        <v>168</v>
      </c>
      <c r="B8" s="270"/>
      <c r="C8" s="271"/>
      <c r="D8" s="271"/>
      <c r="E8" s="271"/>
      <c r="F8" s="271"/>
      <c r="G8" s="271"/>
      <c r="H8" s="271"/>
      <c r="I8" s="272"/>
    </row>
    <row r="9" spans="1:32" ht="40.200000000000003" customHeight="1" x14ac:dyDescent="0.3">
      <c r="A9" s="108" t="s">
        <v>7</v>
      </c>
      <c r="B9" s="270"/>
      <c r="C9" s="271"/>
      <c r="D9" s="271"/>
      <c r="E9" s="271"/>
      <c r="F9" s="271"/>
      <c r="G9" s="271"/>
      <c r="H9" s="271"/>
      <c r="I9" s="272"/>
    </row>
    <row r="10" spans="1:32" ht="40.200000000000003" customHeight="1" x14ac:dyDescent="0.3">
      <c r="A10" s="109" t="s">
        <v>8</v>
      </c>
      <c r="B10" s="270"/>
      <c r="C10" s="271"/>
      <c r="D10" s="271"/>
      <c r="E10" s="271"/>
      <c r="F10" s="271"/>
      <c r="G10" s="271"/>
      <c r="H10" s="271"/>
      <c r="I10" s="272"/>
    </row>
    <row r="11" spans="1:32" ht="40.200000000000003" customHeight="1" x14ac:dyDescent="0.3">
      <c r="A11" s="109" t="s">
        <v>112</v>
      </c>
      <c r="B11" s="270"/>
      <c r="C11" s="271"/>
      <c r="D11" s="271"/>
      <c r="E11" s="271"/>
      <c r="F11" s="271"/>
      <c r="G11" s="271"/>
      <c r="H11" s="271"/>
      <c r="I11" s="272"/>
    </row>
    <row r="12" spans="1:32" ht="40.200000000000003" customHeight="1" x14ac:dyDescent="0.3">
      <c r="A12" s="109" t="s">
        <v>170</v>
      </c>
      <c r="B12" s="270"/>
      <c r="C12" s="271"/>
      <c r="D12" s="271"/>
      <c r="E12" s="271"/>
      <c r="F12" s="271"/>
      <c r="G12" s="271"/>
      <c r="H12" s="271"/>
      <c r="I12" s="272"/>
    </row>
    <row r="13" spans="1:32" ht="40.200000000000003" customHeight="1" x14ac:dyDescent="0.3">
      <c r="A13" s="110" t="s">
        <v>171</v>
      </c>
      <c r="B13" s="270"/>
      <c r="C13" s="271"/>
      <c r="D13" s="271"/>
      <c r="E13" s="271"/>
      <c r="F13" s="271"/>
      <c r="G13" s="271"/>
      <c r="H13" s="271"/>
      <c r="I13" s="272"/>
    </row>
    <row r="14" spans="1:32" ht="40.200000000000003" customHeight="1" x14ac:dyDescent="0.3">
      <c r="A14" s="109" t="s">
        <v>169</v>
      </c>
      <c r="B14" s="270"/>
      <c r="C14" s="271"/>
      <c r="D14" s="271"/>
      <c r="E14" s="271"/>
      <c r="F14" s="271"/>
      <c r="G14" s="271"/>
      <c r="H14" s="271"/>
      <c r="I14" s="272"/>
    </row>
    <row r="15" spans="1:32" ht="40.200000000000003" customHeight="1" x14ac:dyDescent="0.3">
      <c r="A15" s="109" t="s">
        <v>9</v>
      </c>
      <c r="B15" s="270"/>
      <c r="C15" s="271"/>
      <c r="D15" s="271"/>
      <c r="E15" s="271"/>
      <c r="F15" s="271"/>
      <c r="G15" s="271"/>
      <c r="H15" s="271"/>
      <c r="I15" s="272"/>
    </row>
    <row r="16" spans="1:32" ht="40.200000000000003" customHeight="1" x14ac:dyDescent="0.3">
      <c r="A16" s="109" t="s">
        <v>10</v>
      </c>
      <c r="B16" s="269"/>
      <c r="C16" s="269"/>
      <c r="D16" s="269"/>
      <c r="E16" s="269"/>
      <c r="F16" s="269"/>
      <c r="G16" s="269"/>
      <c r="H16" s="269"/>
      <c r="I16" s="269"/>
    </row>
  </sheetData>
  <sheetProtection algorithmName="SHA-512" hashValue="qvwfZordlV9zxkbQr+7li/lan0WmwjY1UKWAXUMRYYFJSOY7CFSIVcZSrbswYgekxQIK9SA/kgL/o/r/Ka1WMQ==" saltValue="4sN5lZWt6QHn5nvUxYAKMA==" spinCount="100000" sheet="1" selectLockedCells="1"/>
  <mergeCells count="23">
    <mergeCell ref="B8:I8"/>
    <mergeCell ref="B9:I9"/>
    <mergeCell ref="B3:I3"/>
    <mergeCell ref="B4:I4"/>
    <mergeCell ref="B5:I5"/>
    <mergeCell ref="B6:I6"/>
    <mergeCell ref="B7:I7"/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hidden="1" customWidth="1"/>
    <col min="9" max="9" width="30.77734375" style="107" hidden="1" customWidth="1"/>
    <col min="10" max="10" width="15.77734375" style="107" hidden="1" customWidth="1"/>
    <col min="11" max="13" width="6.77734375" style="107" hidden="1" customWidth="1"/>
    <col min="14" max="14" width="30.77734375" style="107" hidden="1" customWidth="1"/>
    <col min="15" max="15" width="15.77734375" style="107" hidden="1" customWidth="1"/>
    <col min="16" max="18" width="6.77734375" style="107" hidden="1" customWidth="1"/>
    <col min="19" max="19" width="30.77734375" style="107" hidden="1" customWidth="1"/>
    <col min="20" max="20" width="15.77734375" style="107" hidden="1" customWidth="1"/>
    <col min="21" max="23" width="6.77734375" style="107" hidden="1" customWidth="1"/>
    <col min="24" max="24" width="30.77734375" style="107" hidden="1" customWidth="1"/>
    <col min="25" max="25" width="15.77734375" style="107" hidden="1" customWidth="1"/>
    <col min="26" max="28" width="6.77734375" style="107" customWidth="1"/>
    <col min="29" max="29" width="30.77734375" style="107" customWidth="1"/>
    <col min="30" max="30" width="15.77734375" style="107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hidden="1" customWidth="1"/>
    <col min="44" max="44" width="30.77734375" style="107" hidden="1" customWidth="1"/>
    <col min="45" max="45" width="15.77734375" style="107" hidden="1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5" t="s">
        <v>30</v>
      </c>
      <c r="B1" s="296"/>
      <c r="C1" s="296"/>
      <c r="D1" s="296"/>
      <c r="E1" s="297"/>
      <c r="F1" s="291" t="s">
        <v>198</v>
      </c>
      <c r="G1" s="292"/>
      <c r="H1" s="292"/>
      <c r="I1" s="292"/>
      <c r="J1" s="293"/>
      <c r="K1" s="291" t="s">
        <v>196</v>
      </c>
      <c r="L1" s="292"/>
      <c r="M1" s="292"/>
      <c r="N1" s="292"/>
      <c r="O1" s="293"/>
      <c r="P1" s="291" t="s">
        <v>31</v>
      </c>
      <c r="Q1" s="292"/>
      <c r="R1" s="292"/>
      <c r="S1" s="292"/>
      <c r="T1" s="293"/>
      <c r="U1" s="291" t="s">
        <v>33</v>
      </c>
      <c r="V1" s="292"/>
      <c r="W1" s="292"/>
      <c r="X1" s="292"/>
      <c r="Y1" s="293"/>
      <c r="Z1" s="291" t="s">
        <v>270</v>
      </c>
      <c r="AA1" s="292"/>
      <c r="AB1" s="292"/>
      <c r="AC1" s="292"/>
      <c r="AD1" s="293"/>
      <c r="AE1" s="291" t="s">
        <v>32</v>
      </c>
      <c r="AF1" s="292"/>
      <c r="AG1" s="292"/>
      <c r="AH1" s="292"/>
      <c r="AI1" s="293"/>
      <c r="AJ1" s="291" t="s">
        <v>34</v>
      </c>
      <c r="AK1" s="292"/>
      <c r="AL1" s="292"/>
      <c r="AM1" s="292"/>
      <c r="AN1" s="293"/>
      <c r="AO1" s="291" t="s">
        <v>174</v>
      </c>
      <c r="AP1" s="292"/>
      <c r="AQ1" s="292"/>
      <c r="AR1" s="292"/>
      <c r="AS1" s="293"/>
      <c r="AT1" s="291" t="s">
        <v>163</v>
      </c>
      <c r="AU1" s="292"/>
      <c r="AV1" s="292"/>
      <c r="AW1" s="292"/>
      <c r="AX1" s="293"/>
      <c r="AY1" s="291" t="s">
        <v>36</v>
      </c>
      <c r="AZ1" s="292"/>
      <c r="BA1" s="292"/>
      <c r="BB1" s="292"/>
      <c r="BC1" s="293"/>
      <c r="BD1" s="291" t="s">
        <v>35</v>
      </c>
      <c r="BE1" s="292"/>
      <c r="BF1" s="292"/>
      <c r="BG1" s="292"/>
      <c r="BH1" s="293"/>
    </row>
    <row r="2" spans="1:60" ht="18" customHeight="1" x14ac:dyDescent="0.3">
      <c r="A2" s="294" t="s">
        <v>27</v>
      </c>
      <c r="B2" s="294"/>
      <c r="C2" s="294"/>
      <c r="D2" s="294" t="s">
        <v>28</v>
      </c>
      <c r="E2" s="97" t="s">
        <v>37</v>
      </c>
      <c r="F2" s="294" t="s">
        <v>27</v>
      </c>
      <c r="G2" s="294"/>
      <c r="H2" s="294"/>
      <c r="I2" s="294" t="s">
        <v>28</v>
      </c>
      <c r="J2" s="97" t="s">
        <v>38</v>
      </c>
      <c r="K2" s="294" t="s">
        <v>27</v>
      </c>
      <c r="L2" s="294"/>
      <c r="M2" s="294"/>
      <c r="N2" s="294" t="s">
        <v>28</v>
      </c>
      <c r="O2" s="97" t="s">
        <v>38</v>
      </c>
      <c r="P2" s="294" t="s">
        <v>27</v>
      </c>
      <c r="Q2" s="294"/>
      <c r="R2" s="294"/>
      <c r="S2" s="294" t="s">
        <v>28</v>
      </c>
      <c r="T2" s="97" t="s">
        <v>38</v>
      </c>
      <c r="U2" s="294" t="s">
        <v>27</v>
      </c>
      <c r="V2" s="294"/>
      <c r="W2" s="294"/>
      <c r="X2" s="294" t="s">
        <v>28</v>
      </c>
      <c r="Y2" s="97" t="s">
        <v>37</v>
      </c>
      <c r="Z2" s="294" t="s">
        <v>27</v>
      </c>
      <c r="AA2" s="294"/>
      <c r="AB2" s="294"/>
      <c r="AC2" s="294" t="s">
        <v>28</v>
      </c>
      <c r="AD2" s="240" t="s">
        <v>38</v>
      </c>
      <c r="AE2" s="294" t="s">
        <v>27</v>
      </c>
      <c r="AF2" s="294"/>
      <c r="AG2" s="294"/>
      <c r="AH2" s="294" t="s">
        <v>28</v>
      </c>
      <c r="AI2" s="97" t="s">
        <v>38</v>
      </c>
      <c r="AJ2" s="294" t="s">
        <v>27</v>
      </c>
      <c r="AK2" s="294"/>
      <c r="AL2" s="294"/>
      <c r="AM2" s="294" t="s">
        <v>28</v>
      </c>
      <c r="AN2" s="97" t="s">
        <v>38</v>
      </c>
      <c r="AO2" s="294" t="s">
        <v>27</v>
      </c>
      <c r="AP2" s="294"/>
      <c r="AQ2" s="294"/>
      <c r="AR2" s="294" t="s">
        <v>28</v>
      </c>
      <c r="AS2" s="97" t="s">
        <v>38</v>
      </c>
      <c r="AT2" s="294" t="s">
        <v>27</v>
      </c>
      <c r="AU2" s="294"/>
      <c r="AV2" s="294"/>
      <c r="AW2" s="294" t="s">
        <v>28</v>
      </c>
      <c r="AX2" s="133" t="s">
        <v>38</v>
      </c>
      <c r="AY2" s="294" t="s">
        <v>27</v>
      </c>
      <c r="AZ2" s="294"/>
      <c r="BA2" s="294"/>
      <c r="BB2" s="294" t="s">
        <v>28</v>
      </c>
      <c r="BC2" s="97" t="s">
        <v>38</v>
      </c>
      <c r="BD2" s="294" t="s">
        <v>27</v>
      </c>
      <c r="BE2" s="294"/>
      <c r="BF2" s="294"/>
      <c r="BG2" s="294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4"/>
      <c r="E3" s="97" t="s">
        <v>29</v>
      </c>
      <c r="F3" s="97" t="s">
        <v>11</v>
      </c>
      <c r="G3" s="97" t="s">
        <v>12</v>
      </c>
      <c r="H3" s="97" t="s">
        <v>13</v>
      </c>
      <c r="I3" s="294"/>
      <c r="J3" s="97" t="s">
        <v>29</v>
      </c>
      <c r="K3" s="97" t="s">
        <v>11</v>
      </c>
      <c r="L3" s="97" t="s">
        <v>12</v>
      </c>
      <c r="M3" s="97" t="s">
        <v>13</v>
      </c>
      <c r="N3" s="294"/>
      <c r="O3" s="97" t="s">
        <v>29</v>
      </c>
      <c r="P3" s="97" t="s">
        <v>11</v>
      </c>
      <c r="Q3" s="97" t="s">
        <v>12</v>
      </c>
      <c r="R3" s="97" t="s">
        <v>13</v>
      </c>
      <c r="S3" s="294"/>
      <c r="T3" s="97" t="s">
        <v>29</v>
      </c>
      <c r="U3" s="97" t="s">
        <v>11</v>
      </c>
      <c r="V3" s="97" t="s">
        <v>12</v>
      </c>
      <c r="W3" s="97" t="s">
        <v>13</v>
      </c>
      <c r="X3" s="294"/>
      <c r="Y3" s="97" t="s">
        <v>29</v>
      </c>
      <c r="Z3" s="240" t="s">
        <v>11</v>
      </c>
      <c r="AA3" s="240" t="s">
        <v>12</v>
      </c>
      <c r="AB3" s="240" t="s">
        <v>13</v>
      </c>
      <c r="AC3" s="294"/>
      <c r="AD3" s="240" t="s">
        <v>29</v>
      </c>
      <c r="AE3" s="97" t="s">
        <v>11</v>
      </c>
      <c r="AF3" s="97" t="s">
        <v>12</v>
      </c>
      <c r="AG3" s="97" t="s">
        <v>13</v>
      </c>
      <c r="AH3" s="294"/>
      <c r="AI3" s="97" t="s">
        <v>29</v>
      </c>
      <c r="AJ3" s="97" t="s">
        <v>11</v>
      </c>
      <c r="AK3" s="97" t="s">
        <v>12</v>
      </c>
      <c r="AL3" s="97" t="s">
        <v>13</v>
      </c>
      <c r="AM3" s="294"/>
      <c r="AN3" s="97" t="s">
        <v>29</v>
      </c>
      <c r="AO3" s="97" t="s">
        <v>11</v>
      </c>
      <c r="AP3" s="97" t="s">
        <v>12</v>
      </c>
      <c r="AQ3" s="97" t="s">
        <v>13</v>
      </c>
      <c r="AR3" s="294"/>
      <c r="AS3" s="97" t="s">
        <v>29</v>
      </c>
      <c r="AT3" s="133" t="s">
        <v>11</v>
      </c>
      <c r="AU3" s="133" t="s">
        <v>12</v>
      </c>
      <c r="AV3" s="133" t="s">
        <v>13</v>
      </c>
      <c r="AW3" s="294"/>
      <c r="AX3" s="133" t="s">
        <v>29</v>
      </c>
      <c r="AY3" s="97" t="s">
        <v>11</v>
      </c>
      <c r="AZ3" s="97" t="s">
        <v>12</v>
      </c>
      <c r="BA3" s="97" t="s">
        <v>13</v>
      </c>
      <c r="BB3" s="294"/>
      <c r="BC3" s="97" t="s">
        <v>29</v>
      </c>
      <c r="BD3" s="97" t="s">
        <v>11</v>
      </c>
      <c r="BE3" s="97" t="s">
        <v>12</v>
      </c>
      <c r="BF3" s="97" t="s">
        <v>13</v>
      </c>
      <c r="BG3" s="294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eL6yVRvmDCddhXzN/0X9F9rK5P1gMhkQ8J+59HGOfTd/MKnU7bP4XgWg/8tYq7cjaL6V+Sss+yQzEHBonXtOuw==" saltValue="Cmpbp/VxGwRuxgLAKcxWPg==" spinCount="100000" sheet="1" selectLockedCells="1"/>
  <mergeCells count="36">
    <mergeCell ref="AJ1:AN1"/>
    <mergeCell ref="AO1:AS1"/>
    <mergeCell ref="AY1:BC1"/>
    <mergeCell ref="BD1:BH1"/>
    <mergeCell ref="AT1:AX1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Z1:AD1"/>
    <mergeCell ref="Z2:AB2"/>
    <mergeCell ref="AC2:AC3"/>
    <mergeCell ref="AE2:AG2"/>
    <mergeCell ref="AH2:AH3"/>
    <mergeCell ref="AE1:AI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12" activePane="bottomLeft" state="frozen"/>
      <selection pane="bottomLeft" activeCell="D7" sqref="D7:E12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3" t="str">
        <f>IFERROR('不用印-基本資料'!B3,"")</f>
        <v>OOO社區發展協會</v>
      </c>
      <c r="B1" s="303"/>
      <c r="C1" s="303"/>
      <c r="D1" s="303"/>
      <c r="E1" s="303"/>
    </row>
    <row r="2" spans="1:19" ht="30" customHeight="1" x14ac:dyDescent="0.3">
      <c r="A2" s="309" t="s">
        <v>165</v>
      </c>
      <c r="B2" s="309"/>
      <c r="C2" s="309"/>
      <c r="D2" s="309"/>
      <c r="E2" s="309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4" t="s">
        <v>28</v>
      </c>
      <c r="B5" s="306" t="s">
        <v>119</v>
      </c>
      <c r="C5" s="307"/>
      <c r="D5" s="307"/>
      <c r="E5" s="308"/>
      <c r="F5" s="299" t="s">
        <v>161</v>
      </c>
      <c r="G5" s="298" t="s">
        <v>151</v>
      </c>
      <c r="H5" s="298"/>
    </row>
    <row r="6" spans="1:19" ht="30" customHeight="1" thickBot="1" x14ac:dyDescent="0.35">
      <c r="A6" s="305"/>
      <c r="B6" s="56" t="s">
        <v>29</v>
      </c>
      <c r="C6" s="178" t="s">
        <v>58</v>
      </c>
      <c r="D6" s="178" t="s">
        <v>103</v>
      </c>
      <c r="E6" s="180" t="s">
        <v>108</v>
      </c>
      <c r="F6" s="299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1"/>
      <c r="F7" s="111">
        <f>SUM(C7:E7)</f>
        <v>0</v>
      </c>
      <c r="G7" s="129">
        <f>'不用印-基本資料'!L5/4</f>
        <v>37200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hidden="1" customHeight="1" thickTop="1" thickBot="1" x14ac:dyDescent="0.35">
      <c r="A8" s="68" t="s">
        <v>205</v>
      </c>
      <c r="B8" s="141">
        <f>'不用印-細項總表'!B68</f>
        <v>0</v>
      </c>
      <c r="C8" s="179"/>
      <c r="D8" s="173"/>
      <c r="E8" s="182"/>
      <c r="F8" s="111">
        <f>SUM(C8:E8)</f>
        <v>0</v>
      </c>
      <c r="G8" s="255">
        <f>'不用印-基本資料'!M5/4</f>
        <v>0</v>
      </c>
      <c r="H8" s="255">
        <f>'不用印-基本資料'!U5/4</f>
        <v>0</v>
      </c>
      <c r="I8" s="96"/>
      <c r="L8" s="20"/>
      <c r="M8" s="20"/>
    </row>
    <row r="9" spans="1:19" ht="40.200000000000003" hidden="1" customHeight="1" thickTop="1" thickBot="1" x14ac:dyDescent="0.35">
      <c r="A9" s="171" t="s">
        <v>204</v>
      </c>
      <c r="B9" s="193">
        <f>'不用印-細項總表'!B75</f>
        <v>0</v>
      </c>
      <c r="C9" s="187"/>
      <c r="D9" s="75"/>
      <c r="E9" s="183"/>
      <c r="F9" s="111">
        <f>SUM(C9:E9)</f>
        <v>0</v>
      </c>
      <c r="G9" s="310">
        <v>36000</v>
      </c>
      <c r="H9" s="311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hidden="1" customHeight="1" thickTop="1" thickBot="1" x14ac:dyDescent="0.35">
      <c r="A10" s="172" t="s">
        <v>206</v>
      </c>
      <c r="B10" s="193">
        <f>'不用印-細項總表'!B78</f>
        <v>0</v>
      </c>
      <c r="C10" s="188"/>
      <c r="D10" s="175"/>
      <c r="E10" s="184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hidden="1" customHeight="1" thickTop="1" thickBot="1" x14ac:dyDescent="0.35">
      <c r="A11" s="68" t="s">
        <v>207</v>
      </c>
      <c r="B11" s="193">
        <f>'不用印-細項總表'!B79</f>
        <v>0</v>
      </c>
      <c r="C11" s="189"/>
      <c r="D11" s="177"/>
      <c r="E11" s="181"/>
      <c r="F11" s="111">
        <f t="shared" si="0"/>
        <v>0</v>
      </c>
      <c r="G11" s="128">
        <f>'不用印-基本資料'!P5/4</f>
        <v>0</v>
      </c>
      <c r="O11" s="20"/>
      <c r="P11" s="20"/>
      <c r="Q11" s="20"/>
      <c r="R11" s="20"/>
      <c r="S11" s="20"/>
    </row>
    <row r="12" spans="1:19" ht="40.200000000000003" customHeight="1" thickTop="1" thickBot="1" x14ac:dyDescent="0.35">
      <c r="A12" s="169" t="s">
        <v>269</v>
      </c>
      <c r="B12" s="193">
        <f>'不用印-細項總表'!B109</f>
        <v>0</v>
      </c>
      <c r="C12" s="191"/>
      <c r="D12" s="174"/>
      <c r="E12" s="181"/>
      <c r="F12" s="111">
        <f t="shared" ref="F12" si="1">SUM(C12:E12)</f>
        <v>0</v>
      </c>
      <c r="G12" s="128">
        <f>'不用印-基本資料'!V5/4</f>
        <v>18000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3">
        <f>'不用印-細項總表'!B110</f>
        <v>0</v>
      </c>
      <c r="C13" s="190"/>
      <c r="D13" s="168"/>
      <c r="E13" s="185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3">
        <f>'不用印-細項總表'!B111</f>
        <v>0</v>
      </c>
      <c r="C14" s="191"/>
      <c r="D14" s="174"/>
      <c r="E14" s="181"/>
      <c r="F14" s="111">
        <f t="shared" si="0"/>
        <v>0</v>
      </c>
      <c r="S14" s="20"/>
    </row>
    <row r="15" spans="1:19" ht="40.200000000000003" hidden="1" customHeight="1" thickTop="1" thickBot="1" x14ac:dyDescent="0.35">
      <c r="A15" s="170" t="s">
        <v>209</v>
      </c>
      <c r="B15" s="193">
        <f>'不用印-細項總表'!B112</f>
        <v>0</v>
      </c>
      <c r="C15" s="190"/>
      <c r="D15" s="168"/>
      <c r="E15" s="182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3">
        <f>'不用印-細項總表'!B142</f>
        <v>0</v>
      </c>
      <c r="C16" s="191"/>
      <c r="D16" s="174"/>
      <c r="E16" s="181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3">
        <f>'不用印-細項總表'!B143</f>
        <v>0</v>
      </c>
      <c r="C17" s="192"/>
      <c r="D17" s="173"/>
      <c r="E17" s="182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3">
        <f>'不用印-細項總表'!B144</f>
        <v>0</v>
      </c>
      <c r="C18" s="187"/>
      <c r="D18" s="75"/>
      <c r="E18" s="183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6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300">
        <f>C19+D19</f>
        <v>0</v>
      </c>
      <c r="C20" s="301"/>
      <c r="D20" s="301"/>
      <c r="E20" s="302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3QgaTiTgqf0RAk0IaPf0I1Ba7wgkMN/StttTNYAV32f5QHLVoSbOOrLfKOBvnYpq3L6ttBJSjNXw9onSGzYIfw==" saltValue="j4n9RbiGzXSfCV9f5Pr7NQ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10">
    <cfRule type="cellIs" dxfId="30" priority="17" operator="notEqual">
      <formula>$F$10</formula>
    </cfRule>
  </conditionalFormatting>
  <conditionalFormatting sqref="B11">
    <cfRule type="cellIs" dxfId="29" priority="16" operator="notEqual">
      <formula>$F$11</formula>
    </cfRule>
  </conditionalFormatting>
  <conditionalFormatting sqref="B13">
    <cfRule type="cellIs" dxfId="28" priority="13" operator="notEqual">
      <formula>$F$13</formula>
    </cfRule>
  </conditionalFormatting>
  <conditionalFormatting sqref="B14">
    <cfRule type="cellIs" dxfId="27" priority="12" operator="notEqual">
      <formula>$F$14</formula>
    </cfRule>
  </conditionalFormatting>
  <conditionalFormatting sqref="B15">
    <cfRule type="cellIs" dxfId="26" priority="9" operator="notEqual">
      <formula>$F$15</formula>
    </cfRule>
  </conditionalFormatting>
  <conditionalFormatting sqref="B16">
    <cfRule type="cellIs" dxfId="25" priority="8" operator="notEqual">
      <formula>$F$16</formula>
    </cfRule>
  </conditionalFormatting>
  <conditionalFormatting sqref="B17">
    <cfRule type="cellIs" dxfId="24" priority="7" operator="notEqual">
      <formula>$F$17</formula>
    </cfRule>
  </conditionalFormatting>
  <conditionalFormatting sqref="B18">
    <cfRule type="cellIs" dxfId="23" priority="6" operator="notEqual">
      <formula>$F$18</formula>
    </cfRule>
  </conditionalFormatting>
  <conditionalFormatting sqref="B7">
    <cfRule type="cellIs" dxfId="22" priority="5" operator="notEqual">
      <formula>$F$7</formula>
    </cfRule>
  </conditionalFormatting>
  <conditionalFormatting sqref="B8">
    <cfRule type="cellIs" dxfId="21" priority="4" operator="notEqual">
      <formula>$F$8</formula>
    </cfRule>
  </conditionalFormatting>
  <conditionalFormatting sqref="B9">
    <cfRule type="cellIs" dxfId="20" priority="3" operator="notEqual">
      <formula>$F$9</formula>
    </cfRule>
  </conditionalFormatting>
  <conditionalFormatting sqref="B12">
    <cfRule type="cellIs" dxfId="1" priority="2" operator="notEqual">
      <formula>$F$16</formula>
    </cfRule>
    <cfRule type="cellIs" dxfId="0" priority="1" operator="notEqual">
      <formula>$F$12</formula>
    </cfRule>
  </conditionalFormatting>
  <dataValidations count="1">
    <dataValidation operator="equal" allowBlank="1" showErrorMessage="1" sqref="A2:A5 C2:G2 A16:B16 C3:H4 B2:B9 A7:A9 C12:E18 C6:E7 C9:E9 A8:E8 A10:E11 A12:B12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C5" sqref="C5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3" t="str">
        <f>IFERROR('不用印-基本資料'!B3,"")</f>
        <v>OOO社區發展協會</v>
      </c>
      <c r="B1" s="303"/>
      <c r="C1" s="303"/>
      <c r="D1" s="303"/>
      <c r="E1" s="303"/>
    </row>
    <row r="2" spans="1:9" ht="30" customHeight="1" thickBot="1" x14ac:dyDescent="0.35">
      <c r="A2" s="309" t="s">
        <v>101</v>
      </c>
      <c r="B2" s="309"/>
      <c r="C2" s="309"/>
      <c r="D2" s="309"/>
      <c r="E2" s="309"/>
    </row>
    <row r="3" spans="1:9" ht="60" customHeight="1" x14ac:dyDescent="0.3">
      <c r="A3" s="323" t="s">
        <v>28</v>
      </c>
      <c r="B3" s="136" t="s">
        <v>164</v>
      </c>
      <c r="C3" s="324" t="s">
        <v>109</v>
      </c>
      <c r="D3" s="321" t="s">
        <v>110</v>
      </c>
      <c r="E3" s="321" t="s">
        <v>162</v>
      </c>
    </row>
    <row r="4" spans="1:9" ht="30" customHeight="1" thickBot="1" x14ac:dyDescent="0.35">
      <c r="A4" s="305"/>
      <c r="B4" s="139" t="s">
        <v>29</v>
      </c>
      <c r="C4" s="325"/>
      <c r="D4" s="322" t="s">
        <v>29</v>
      </c>
      <c r="E4" s="322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256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4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257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8"/>
      <c r="D38" s="319"/>
      <c r="E38" s="320"/>
      <c r="F38" s="20"/>
      <c r="G38" s="20"/>
      <c r="H38" s="20"/>
      <c r="I38" s="20"/>
    </row>
    <row r="39" spans="1:9" ht="25.2" hidden="1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hidden="1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hidden="1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hidden="1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hidden="1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hidden="1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hidden="1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hidden="1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hidden="1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hidden="1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hidden="1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hidden="1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hidden="1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hidden="1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hidden="1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hidden="1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hidden="1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hidden="1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hidden="1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hidden="1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hidden="1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hidden="1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hidden="1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hidden="1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hidden="1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hidden="1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hidden="1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hidden="1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hidden="1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hidden="1" customHeight="1" thickTop="1" thickBot="1" x14ac:dyDescent="0.35">
      <c r="A68" s="68" t="s">
        <v>202</v>
      </c>
      <c r="B68" s="141">
        <f>SUM(B39:B67)</f>
        <v>0</v>
      </c>
      <c r="C68" s="318"/>
      <c r="D68" s="319"/>
      <c r="E68" s="320"/>
    </row>
    <row r="69" spans="1:9" ht="25.2" hidden="1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hidden="1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hidden="1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hidden="1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hidden="1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hidden="1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hidden="1" customHeight="1" thickTop="1" thickBot="1" x14ac:dyDescent="0.35">
      <c r="A75" s="68" t="s">
        <v>203</v>
      </c>
      <c r="B75" s="141">
        <f>SUM(B69:B74)</f>
        <v>0</v>
      </c>
      <c r="C75" s="318"/>
      <c r="D75" s="319"/>
      <c r="E75" s="320"/>
      <c r="F75" s="20"/>
      <c r="G75" s="20"/>
      <c r="H75" s="20"/>
      <c r="I75" s="20"/>
    </row>
    <row r="76" spans="1:9" ht="25.2" hidden="1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hidden="1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hidden="1" customHeight="1" thickTop="1" thickBot="1" x14ac:dyDescent="0.35">
      <c r="A78" s="64" t="s">
        <v>206</v>
      </c>
      <c r="B78" s="141">
        <f>SUM(B76:B77)</f>
        <v>0</v>
      </c>
      <c r="C78" s="318"/>
      <c r="D78" s="319"/>
      <c r="E78" s="320"/>
      <c r="F78" s="20"/>
      <c r="G78" s="20"/>
      <c r="H78" s="20"/>
      <c r="I78" s="20"/>
    </row>
    <row r="79" spans="1:9" ht="40.200000000000003" hidden="1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8"/>
      <c r="D79" s="319"/>
      <c r="E79" s="320"/>
      <c r="F79" s="20"/>
      <c r="G79" s="20"/>
      <c r="H79" s="20"/>
      <c r="I79" s="20"/>
    </row>
    <row r="80" spans="1:9" ht="25.2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customHeight="1" thickTop="1" thickBot="1" x14ac:dyDescent="0.35">
      <c r="A109" s="64" t="s">
        <v>269</v>
      </c>
      <c r="B109" s="65">
        <f>SUM(B80:B108)</f>
        <v>0</v>
      </c>
      <c r="C109" s="312"/>
      <c r="D109" s="313"/>
      <c r="E109" s="314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hidden="1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12"/>
      <c r="D142" s="313"/>
      <c r="E142" s="314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5"/>
      <c r="D145" s="316"/>
      <c r="E145" s="317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Kh2KYYwol8dT9lEAkYyfLEaB6AAy8B7p/uMExRjcpAnDPeDCZ2/8URqqdPF62eYSR+quMrzlUOJ68NEfVbEZJg==" saltValue="wNdeWNSWQuG+hGmI+VZLgQ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9" priority="16" operator="notEqual">
      <formula>#REF!</formula>
    </cfRule>
  </conditionalFormatting>
  <conditionalFormatting sqref="B76:B78">
    <cfRule type="cellIs" dxfId="18" priority="18" operator="notEqual">
      <formula>#REF!</formula>
    </cfRule>
  </conditionalFormatting>
  <conditionalFormatting sqref="B79">
    <cfRule type="cellIs" dxfId="17" priority="19" operator="notEqual">
      <formula>#REF!</formula>
    </cfRule>
  </conditionalFormatting>
  <conditionalFormatting sqref="B78">
    <cfRule type="cellIs" dxfId="16" priority="20" operator="notEqual">
      <formula>#REF!</formula>
    </cfRule>
  </conditionalFormatting>
  <conditionalFormatting sqref="B75">
    <cfRule type="cellIs" dxfId="15" priority="21" operator="notEqual">
      <formula>#REF!</formula>
    </cfRule>
  </conditionalFormatting>
  <conditionalFormatting sqref="B68">
    <cfRule type="cellIs" dxfId="14" priority="22" operator="notEqual">
      <formula>#REF!</formula>
    </cfRule>
  </conditionalFormatting>
  <conditionalFormatting sqref="B110">
    <cfRule type="cellIs" dxfId="13" priority="23" operator="notEqual">
      <formula>#REF!</formula>
    </cfRule>
  </conditionalFormatting>
  <conditionalFormatting sqref="B111">
    <cfRule type="cellIs" dxfId="12" priority="24" operator="notEqual">
      <formula>#REF!</formula>
    </cfRule>
  </conditionalFormatting>
  <conditionalFormatting sqref="B112">
    <cfRule type="cellIs" dxfId="11" priority="25" operator="notEqual">
      <formula>#REF!</formula>
    </cfRule>
  </conditionalFormatting>
  <conditionalFormatting sqref="B143">
    <cfRule type="cellIs" dxfId="10" priority="26" operator="notEqual">
      <formula>#REF!</formula>
    </cfRule>
  </conditionalFormatting>
  <conditionalFormatting sqref="B144">
    <cfRule type="cellIs" dxfId="9" priority="27" operator="notEqual">
      <formula>#REF!</formula>
    </cfRule>
  </conditionalFormatting>
  <conditionalFormatting sqref="B142">
    <cfRule type="cellIs" dxfId="8" priority="2" operator="notEqual">
      <formula>#REF!</formula>
    </cfRule>
  </conditionalFormatting>
  <conditionalFormatting sqref="B109">
    <cfRule type="cellIs" dxfId="7" priority="1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2" sqref="B2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6" t="s">
        <v>147</v>
      </c>
      <c r="G2" s="326"/>
      <c r="H2" s="326"/>
      <c r="I2" s="326"/>
      <c r="J2" s="326"/>
      <c r="K2" s="326"/>
      <c r="L2" s="326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7"/>
      <c r="G3" s="247"/>
      <c r="H3" s="248" t="s">
        <v>141</v>
      </c>
      <c r="I3" s="248" t="s">
        <v>143</v>
      </c>
      <c r="J3" s="248" t="s">
        <v>291</v>
      </c>
      <c r="K3" s="248" t="s">
        <v>292</v>
      </c>
      <c r="L3" s="248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7" t="s">
        <v>145</v>
      </c>
      <c r="G4" s="249" t="s">
        <v>241</v>
      </c>
      <c r="H4" s="245">
        <v>12500</v>
      </c>
      <c r="I4" s="245">
        <v>16000</v>
      </c>
      <c r="J4" s="245">
        <v>25000</v>
      </c>
      <c r="K4" s="245">
        <v>37500</v>
      </c>
      <c r="L4" s="245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8"/>
      <c r="G5" s="249" t="s">
        <v>242</v>
      </c>
      <c r="H5" s="245">
        <v>25000</v>
      </c>
      <c r="I5" s="245">
        <v>32000</v>
      </c>
      <c r="J5" s="245">
        <v>50000</v>
      </c>
      <c r="K5" s="245">
        <v>75000</v>
      </c>
      <c r="L5" s="245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8"/>
      <c r="G6" s="249" t="s">
        <v>243</v>
      </c>
      <c r="H6" s="245">
        <v>40000</v>
      </c>
      <c r="I6" s="245">
        <v>50000</v>
      </c>
      <c r="J6" s="245">
        <v>75000</v>
      </c>
      <c r="K6" s="245">
        <v>113000</v>
      </c>
      <c r="L6" s="245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9"/>
      <c r="G7" s="249" t="s">
        <v>244</v>
      </c>
      <c r="H7" s="245">
        <v>45000</v>
      </c>
      <c r="I7" s="246">
        <v>60000</v>
      </c>
      <c r="J7" s="245">
        <v>90000</v>
      </c>
      <c r="K7" s="245">
        <v>125000</v>
      </c>
      <c r="L7" s="245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51" t="s">
        <v>141</v>
      </c>
      <c r="I8" s="248" t="s">
        <v>143</v>
      </c>
      <c r="J8" s="248" t="s">
        <v>291</v>
      </c>
      <c r="K8" s="248" t="s">
        <v>292</v>
      </c>
      <c r="L8" s="251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30" t="s">
        <v>146</v>
      </c>
      <c r="G9" s="250" t="s">
        <v>241</v>
      </c>
      <c r="H9" s="245">
        <v>18000</v>
      </c>
      <c r="I9" s="245">
        <v>24000</v>
      </c>
      <c r="J9" s="245">
        <v>36000</v>
      </c>
      <c r="K9" s="245">
        <v>54000</v>
      </c>
      <c r="L9" s="252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30"/>
      <c r="G10" s="250" t="s">
        <v>242</v>
      </c>
      <c r="H10" s="245">
        <v>18000</v>
      </c>
      <c r="I10" s="245">
        <v>24000</v>
      </c>
      <c r="J10" s="245">
        <v>36000</v>
      </c>
      <c r="K10" s="245">
        <v>54000</v>
      </c>
      <c r="L10" s="252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30"/>
      <c r="G11" s="250" t="s">
        <v>243</v>
      </c>
      <c r="H11" s="245">
        <v>24000</v>
      </c>
      <c r="I11" s="245">
        <v>30000</v>
      </c>
      <c r="J11" s="245">
        <v>45000</v>
      </c>
      <c r="K11" s="245">
        <v>63000</v>
      </c>
      <c r="L11" s="245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30"/>
      <c r="G12" s="250" t="s">
        <v>244</v>
      </c>
      <c r="H12" s="245">
        <v>24000</v>
      </c>
      <c r="I12" s="245">
        <v>30000</v>
      </c>
      <c r="J12" s="245">
        <v>45000</v>
      </c>
      <c r="K12" s="245">
        <v>63000</v>
      </c>
      <c r="L12" s="245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y+mkzbp2/fVCMj7z/GJnIa/hq2iYaT0ET1DCoGqS+BigwDymPKkL7xeh2lBG54IoKpzUkPrI3NaPsfiQzrq/3A==" saltValue="ehPVqs312mLxTHmad2WxvA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tabSelected="1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31" t="str">
        <f>IFERROR('不用印-基本資料'!B3,"")</f>
        <v>OOO社區發展協會</v>
      </c>
      <c r="B1" s="331"/>
      <c r="C1" s="331"/>
      <c r="D1" s="331"/>
      <c r="E1" s="331"/>
      <c r="F1" s="331"/>
      <c r="G1" s="213" t="str">
        <f>'不用印-基本資料'!AE7</f>
        <v>(據點)</v>
      </c>
      <c r="H1" s="332" t="str">
        <f>'不用印-基本資料'!AF7</f>
        <v>(24人)</v>
      </c>
      <c r="I1" s="332"/>
      <c r="J1" s="211"/>
    </row>
    <row r="2" spans="1:11" ht="25.2" customHeight="1" thickBot="1" x14ac:dyDescent="0.35">
      <c r="A2" s="347" t="s">
        <v>137</v>
      </c>
      <c r="B2" s="347"/>
      <c r="C2" s="347"/>
      <c r="D2" s="347"/>
      <c r="E2" s="347"/>
      <c r="F2" s="347"/>
      <c r="G2" s="347"/>
      <c r="H2" s="347"/>
      <c r="I2" s="347"/>
      <c r="J2" s="347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36" t="s">
        <v>30</v>
      </c>
      <c r="B4" s="24" t="s">
        <v>51</v>
      </c>
      <c r="C4" s="41">
        <f>'不用印-基本資料'!L5</f>
        <v>148800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4">
        <f>C4-H4</f>
        <v>148800</v>
      </c>
    </row>
    <row r="5" spans="1:11" ht="25.2" customHeight="1" x14ac:dyDescent="0.3">
      <c r="A5" s="337"/>
      <c r="B5" s="215" t="s">
        <v>68</v>
      </c>
      <c r="C5" s="216">
        <f>'不用印-基本資料'!S5</f>
        <v>43200</v>
      </c>
      <c r="D5" s="83"/>
      <c r="E5" s="83"/>
      <c r="F5" s="83"/>
      <c r="G5" s="83"/>
      <c r="H5" s="217">
        <f t="shared" ref="H5:H32" si="0">D5+E5+F5+G5</f>
        <v>0</v>
      </c>
      <c r="I5" s="88" t="str">
        <f>IFERROR(H5/($H$4+$H$5+$H$6),"")</f>
        <v/>
      </c>
      <c r="J5" s="218">
        <f>C5-H5</f>
        <v>43200</v>
      </c>
    </row>
    <row r="6" spans="1:11" ht="25.2" customHeight="1" thickBot="1" x14ac:dyDescent="0.35">
      <c r="A6" s="338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9"/>
    </row>
    <row r="7" spans="1:11" ht="25.2" hidden="1" customHeight="1" x14ac:dyDescent="0.3">
      <c r="A7" s="333" t="s">
        <v>214</v>
      </c>
      <c r="B7" s="24" t="s">
        <v>51</v>
      </c>
      <c r="C7" s="216">
        <f>'不用印-基本資料'!M5</f>
        <v>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8">
        <f>C7-H7</f>
        <v>0</v>
      </c>
    </row>
    <row r="8" spans="1:11" ht="25.2" hidden="1" customHeight="1" x14ac:dyDescent="0.3">
      <c r="A8" s="334"/>
      <c r="B8" s="215" t="s">
        <v>68</v>
      </c>
      <c r="C8" s="220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1">
        <f>C8-H8</f>
        <v>0</v>
      </c>
    </row>
    <row r="9" spans="1:11" ht="25.2" hidden="1" customHeight="1" thickBot="1" x14ac:dyDescent="0.35">
      <c r="A9" s="335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9"/>
    </row>
    <row r="10" spans="1:11" ht="25.2" hidden="1" customHeight="1" x14ac:dyDescent="0.3">
      <c r="A10" s="333" t="s">
        <v>215</v>
      </c>
      <c r="B10" s="24" t="s">
        <v>51</v>
      </c>
      <c r="C10" s="216">
        <f>'不用印-基本資料'!N5</f>
        <v>0</v>
      </c>
      <c r="D10" s="83"/>
      <c r="E10" s="83"/>
      <c r="F10" s="83"/>
      <c r="G10" s="83"/>
      <c r="H10" s="84">
        <f t="shared" si="1"/>
        <v>0</v>
      </c>
      <c r="I10" s="229" t="str">
        <f>IFERROR(H10/($H$10+$H$11+$H$12),"")</f>
        <v/>
      </c>
      <c r="J10" s="218">
        <f>C10-H10</f>
        <v>0</v>
      </c>
    </row>
    <row r="11" spans="1:11" ht="25.2" hidden="1" customHeight="1" x14ac:dyDescent="0.3">
      <c r="A11" s="334"/>
      <c r="B11" s="215" t="s">
        <v>68</v>
      </c>
      <c r="C11" s="220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4" t="str">
        <f t="shared" ref="I11:I12" si="2">IFERROR(H11/($H$10+$H$11+$H$12),"")</f>
        <v/>
      </c>
      <c r="J11" s="221">
        <f>C11-H11</f>
        <v>0</v>
      </c>
    </row>
    <row r="12" spans="1:11" ht="25.2" hidden="1" customHeight="1" thickBot="1" x14ac:dyDescent="0.35">
      <c r="A12" s="335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3" t="str">
        <f t="shared" si="2"/>
        <v/>
      </c>
      <c r="J12" s="219"/>
    </row>
    <row r="13" spans="1:11" ht="25.2" hidden="1" customHeight="1" x14ac:dyDescent="0.3">
      <c r="A13" s="333" t="s">
        <v>31</v>
      </c>
      <c r="B13" s="24" t="s">
        <v>51</v>
      </c>
      <c r="C13" s="216">
        <f>'不用印-基本資料'!O5</f>
        <v>0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8">
        <f>C13-H13</f>
        <v>0</v>
      </c>
    </row>
    <row r="14" spans="1:11" ht="25.2" hidden="1" customHeight="1" thickBot="1" x14ac:dyDescent="0.35">
      <c r="A14" s="335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9"/>
    </row>
    <row r="15" spans="1:11" ht="25.2" hidden="1" customHeight="1" x14ac:dyDescent="0.3">
      <c r="A15" s="339" t="s">
        <v>216</v>
      </c>
      <c r="B15" s="24" t="s">
        <v>51</v>
      </c>
      <c r="C15" s="216">
        <f>'不用印-基本資料'!P5</f>
        <v>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8">
        <f>C15-H15</f>
        <v>0</v>
      </c>
    </row>
    <row r="16" spans="1:11" ht="25.2" hidden="1" customHeight="1" thickBot="1" x14ac:dyDescent="0.35">
      <c r="A16" s="340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9"/>
    </row>
    <row r="17" spans="1:10" ht="25.2" customHeight="1" x14ac:dyDescent="0.3">
      <c r="A17" s="333" t="s">
        <v>270</v>
      </c>
      <c r="B17" s="24" t="s">
        <v>68</v>
      </c>
      <c r="C17" s="216">
        <f>'不用印-基本資料'!V5</f>
        <v>72000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8">
        <f>C17-H17</f>
        <v>72000</v>
      </c>
    </row>
    <row r="18" spans="1:10" ht="25.2" customHeight="1" thickBot="1" x14ac:dyDescent="0.35">
      <c r="A18" s="335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9"/>
    </row>
    <row r="19" spans="1:10" ht="25.2" customHeight="1" x14ac:dyDescent="0.3">
      <c r="A19" s="333" t="s">
        <v>32</v>
      </c>
      <c r="B19" s="24" t="s">
        <v>68</v>
      </c>
      <c r="C19" s="216">
        <f>'不用印-基本資料'!W5</f>
        <v>200000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8">
        <f>C19-H19</f>
        <v>200000</v>
      </c>
    </row>
    <row r="20" spans="1:10" ht="25.2" customHeight="1" thickBot="1" x14ac:dyDescent="0.35">
      <c r="A20" s="335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9"/>
    </row>
    <row r="21" spans="1:10" ht="25.2" customHeight="1" x14ac:dyDescent="0.3">
      <c r="A21" s="333" t="s">
        <v>34</v>
      </c>
      <c r="B21" s="24" t="s">
        <v>68</v>
      </c>
      <c r="C21" s="216">
        <f>'不用印-基本資料'!X5</f>
        <v>120000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8">
        <f>C21-H21</f>
        <v>120000</v>
      </c>
    </row>
    <row r="22" spans="1:10" ht="25.2" customHeight="1" thickBot="1" x14ac:dyDescent="0.35">
      <c r="A22" s="335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9"/>
    </row>
    <row r="23" spans="1:10" ht="25.2" hidden="1" customHeight="1" x14ac:dyDescent="0.3">
      <c r="A23" s="333" t="s">
        <v>174</v>
      </c>
      <c r="B23" s="24" t="s">
        <v>68</v>
      </c>
      <c r="C23" s="216">
        <f>'不用印-基本資料'!Y5</f>
        <v>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8">
        <f>C23-H23</f>
        <v>0</v>
      </c>
    </row>
    <row r="24" spans="1:10" ht="25.2" hidden="1" customHeight="1" thickBot="1" x14ac:dyDescent="0.35">
      <c r="A24" s="335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9"/>
    </row>
    <row r="25" spans="1:10" ht="25.2" customHeight="1" x14ac:dyDescent="0.3">
      <c r="A25" s="333" t="s">
        <v>217</v>
      </c>
      <c r="B25" s="24" t="s">
        <v>68</v>
      </c>
      <c r="C25" s="216">
        <f>'不用印-基本資料'!Z5</f>
        <v>14400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8">
        <f>C25-H25</f>
        <v>14400</v>
      </c>
    </row>
    <row r="26" spans="1:10" ht="25.2" customHeight="1" thickBot="1" x14ac:dyDescent="0.35">
      <c r="A26" s="335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9"/>
    </row>
    <row r="27" spans="1:10" ht="25.2" customHeight="1" x14ac:dyDescent="0.3">
      <c r="A27" s="333" t="s">
        <v>218</v>
      </c>
      <c r="B27" s="24" t="s">
        <v>51</v>
      </c>
      <c r="C27" s="216">
        <f>'不用印-基本資料'!Q5</f>
        <v>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8">
        <f>C27-H27</f>
        <v>0</v>
      </c>
    </row>
    <row r="28" spans="1:10" ht="25.2" customHeight="1" x14ac:dyDescent="0.3">
      <c r="A28" s="334"/>
      <c r="B28" s="215" t="s">
        <v>68</v>
      </c>
      <c r="C28" s="216">
        <f>'不用印-基本資料'!AA5</f>
        <v>5000</v>
      </c>
      <c r="D28" s="83"/>
      <c r="E28" s="83"/>
      <c r="F28" s="83"/>
      <c r="G28" s="83"/>
      <c r="H28" s="217">
        <f t="shared" si="0"/>
        <v>0</v>
      </c>
      <c r="I28" s="88" t="str">
        <f>IFERROR(H28/($H$27+$H$28+$H$29),"")</f>
        <v/>
      </c>
      <c r="J28" s="218">
        <f>C28-H28</f>
        <v>5000</v>
      </c>
    </row>
    <row r="29" spans="1:10" ht="25.2" customHeight="1" thickBot="1" x14ac:dyDescent="0.35">
      <c r="A29" s="335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9"/>
    </row>
    <row r="30" spans="1:10" ht="25.2" customHeight="1" x14ac:dyDescent="0.3">
      <c r="A30" s="333" t="s">
        <v>219</v>
      </c>
      <c r="B30" s="24" t="s">
        <v>51</v>
      </c>
      <c r="C30" s="216">
        <f>'不用印-基本資料'!R5</f>
        <v>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8">
        <f>C30-H30</f>
        <v>0</v>
      </c>
    </row>
    <row r="31" spans="1:10" ht="25.2" customHeight="1" x14ac:dyDescent="0.3">
      <c r="A31" s="334"/>
      <c r="B31" s="215" t="s">
        <v>68</v>
      </c>
      <c r="C31" s="216">
        <f>'不用印-基本資料'!AB5</f>
        <v>15000</v>
      </c>
      <c r="D31" s="83"/>
      <c r="E31" s="83"/>
      <c r="F31" s="83"/>
      <c r="G31" s="83"/>
      <c r="H31" s="217">
        <f t="shared" ref="H31" si="3">D31+E31+F31+G31</f>
        <v>0</v>
      </c>
      <c r="I31" s="88" t="str">
        <f>IFERROR(H31/($H$30+$H$31+$H$32),"")</f>
        <v/>
      </c>
      <c r="J31" s="218">
        <f t="shared" ref="J31" si="4">C31-H31</f>
        <v>15000</v>
      </c>
    </row>
    <row r="32" spans="1:10" ht="25.2" customHeight="1" thickBot="1" x14ac:dyDescent="0.35">
      <c r="A32" s="335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2" t="str">
        <f>IFERROR(H32/($H$30+$H$31+$H$32),"")</f>
        <v/>
      </c>
      <c r="J32" s="219"/>
    </row>
    <row r="33" spans="1:11" ht="25.2" customHeight="1" thickBot="1" x14ac:dyDescent="0.35">
      <c r="A33" s="341" t="s">
        <v>235</v>
      </c>
      <c r="B33" s="342"/>
      <c r="C33" s="343"/>
      <c r="D33" s="230">
        <f>D4+D5+D7+D8+D10+D11+D13+D15+D17+D19+D21+D23+D25+D27+D30</f>
        <v>0</v>
      </c>
      <c r="E33" s="230">
        <f>E4+E5+E7+E8+E10+E11+E13+E15+E17+E19+E21+E23+E25+E27+E30</f>
        <v>0</v>
      </c>
      <c r="F33" s="230">
        <f t="shared" ref="E33:G33" si="5">F4+F5+F7+F8+F10+F11+F13+F15+F17+F19+F21+F23+F25+F27+F30</f>
        <v>0</v>
      </c>
      <c r="G33" s="230">
        <f t="shared" si="5"/>
        <v>0</v>
      </c>
      <c r="H33" s="230">
        <f>D33+E33+F33+G33</f>
        <v>0</v>
      </c>
      <c r="I33" s="229" t="str">
        <f>IFERROR(H33/($H$23+$H$24),"")</f>
        <v/>
      </c>
      <c r="J33" s="231">
        <f>C4+C5+C7+C8+C10+C11+C13+C15+C19+C21+C23+C25+C27+C28+C30+C31-H33</f>
        <v>546400</v>
      </c>
    </row>
    <row r="34" spans="1:11" ht="25.2" customHeight="1" thickTop="1" thickBot="1" x14ac:dyDescent="0.35">
      <c r="A34" s="344" t="s">
        <v>236</v>
      </c>
      <c r="B34" s="345"/>
      <c r="C34" s="346"/>
      <c r="D34" s="232">
        <f>D6+D9+D12+D14+D16+D18+D20+D22+D24+D26+D29+D32</f>
        <v>0</v>
      </c>
      <c r="E34" s="232">
        <f t="shared" ref="E34:G34" si="6">E6+E9+E12+E14+E16+E18+E20+E22+E24+E26+E29+E32</f>
        <v>0</v>
      </c>
      <c r="F34" s="232">
        <f t="shared" si="6"/>
        <v>0</v>
      </c>
      <c r="G34" s="232">
        <f t="shared" si="6"/>
        <v>0</v>
      </c>
      <c r="H34" s="235">
        <f>D34+E34+F34+G34</f>
        <v>0</v>
      </c>
      <c r="I34" s="233" t="str">
        <f>IFERROR(H34/($H$23+$H$24),"")</f>
        <v/>
      </c>
      <c r="J34" s="234"/>
      <c r="K34" s="228"/>
    </row>
    <row r="35" spans="1:11" x14ac:dyDescent="0.3">
      <c r="B35" s="39" t="s">
        <v>52</v>
      </c>
      <c r="C35" s="228"/>
      <c r="E35" s="13" t="s">
        <v>116</v>
      </c>
      <c r="H35" s="13" t="s">
        <v>53</v>
      </c>
      <c r="I35" s="228"/>
    </row>
  </sheetData>
  <sheetProtection algorithmName="SHA-512" hashValue="b/hn+zjrclN/Q3wl5J54dK9oXulf5DPHwbPt2JbyVGCf38Q5wBsxii5/Ofc2Dp05hJYOYv8yLyyToSBdthwe8g==" saltValue="StBHKd4xs15SGzxwSkO/vQ==" spinCount="100000" sheet="1" selectLockedCells="1"/>
  <mergeCells count="17">
    <mergeCell ref="A33:C33"/>
    <mergeCell ref="A34:C34"/>
    <mergeCell ref="A2:J2"/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59" t="s">
        <v>15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</row>
    <row r="2" spans="1:20" ht="40.200000000000003" customHeight="1" x14ac:dyDescent="0.3">
      <c r="B2" s="357" t="s">
        <v>130</v>
      </c>
      <c r="C2" s="357"/>
      <c r="D2" s="357"/>
      <c r="E2" s="357"/>
      <c r="F2" s="357"/>
      <c r="G2" s="357" t="str">
        <f>'不用印-經費分攤'!B3</f>
        <v>115</v>
      </c>
      <c r="H2" s="357"/>
      <c r="I2" s="357" t="s">
        <v>122</v>
      </c>
      <c r="J2" s="357"/>
      <c r="K2" s="357" t="str">
        <f>IFERROR('不用印-基本資料'!B4,"")</f>
        <v>布建社區照顧關懷據點及巷弄長照站計畫</v>
      </c>
      <c r="L2" s="357"/>
      <c r="M2" s="357"/>
      <c r="N2" s="357"/>
      <c r="O2" s="357"/>
      <c r="P2" s="357"/>
      <c r="Q2" s="357"/>
      <c r="R2" s="357"/>
      <c r="S2" s="357"/>
      <c r="T2" s="357"/>
    </row>
    <row r="3" spans="1:20" ht="40.200000000000003" customHeight="1" x14ac:dyDescent="0.3">
      <c r="A3" s="6"/>
      <c r="B3" s="357" t="s">
        <v>136</v>
      </c>
      <c r="C3" s="357"/>
      <c r="D3" s="357"/>
      <c r="E3" s="357"/>
      <c r="F3" s="357" t="s">
        <v>127</v>
      </c>
      <c r="G3" s="357"/>
      <c r="H3" s="357"/>
      <c r="I3" s="363">
        <f>'不用印-經費分攤'!B20</f>
        <v>0</v>
      </c>
      <c r="J3" s="363"/>
      <c r="K3" s="363"/>
      <c r="L3" s="363"/>
      <c r="M3" s="363"/>
      <c r="N3" s="36" t="s">
        <v>124</v>
      </c>
      <c r="O3" s="362">
        <f>'不用印-經費分攤'!B20</f>
        <v>0</v>
      </c>
      <c r="P3" s="362"/>
      <c r="Q3" s="362"/>
      <c r="R3" s="6" t="s">
        <v>128</v>
      </c>
      <c r="S3" s="357" t="s">
        <v>16</v>
      </c>
      <c r="T3" s="357"/>
    </row>
    <row r="4" spans="1:20" ht="40.200000000000003" customHeight="1" x14ac:dyDescent="0.3">
      <c r="B4" s="361" t="s">
        <v>17</v>
      </c>
      <c r="C4" s="361"/>
      <c r="D4" s="361"/>
      <c r="E4" s="36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58" t="s">
        <v>18</v>
      </c>
      <c r="B5" s="358"/>
      <c r="C5" s="358"/>
      <c r="D5" s="358"/>
      <c r="E5" s="358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60" t="s">
        <v>173</v>
      </c>
      <c r="B6" s="348"/>
      <c r="C6" s="348"/>
      <c r="D6" s="348"/>
      <c r="E6" s="348"/>
      <c r="F6" s="355" t="str">
        <f>IFERROR('不用印-基本資料'!B3,"")</f>
        <v>OOO社區發展協會</v>
      </c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</row>
    <row r="7" spans="1:20" ht="40.200000000000003" customHeight="1" x14ac:dyDescent="0.3">
      <c r="A7" s="351" t="s">
        <v>20</v>
      </c>
      <c r="B7" s="351"/>
      <c r="C7" s="351"/>
      <c r="D7" s="351"/>
      <c r="E7" s="351"/>
      <c r="F7" s="355">
        <f>'不用印-基本資料'!B7</f>
        <v>0</v>
      </c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</row>
    <row r="8" spans="1:20" ht="40.200000000000003" customHeight="1" x14ac:dyDescent="0.3">
      <c r="A8" s="348" t="s">
        <v>19</v>
      </c>
      <c r="B8" s="348"/>
      <c r="C8" s="348"/>
      <c r="D8" s="348"/>
      <c r="E8" s="348"/>
      <c r="F8" s="354">
        <f>'不用印-基本資料'!B8</f>
        <v>0</v>
      </c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</row>
    <row r="9" spans="1:20" ht="40.200000000000003" customHeight="1" x14ac:dyDescent="0.3">
      <c r="A9" s="351" t="s">
        <v>115</v>
      </c>
      <c r="B9" s="351"/>
      <c r="C9" s="351"/>
      <c r="D9" s="351"/>
      <c r="E9" s="351"/>
      <c r="F9" s="354">
        <f>'不用印-基本資料'!B11</f>
        <v>0</v>
      </c>
      <c r="G9" s="355"/>
      <c r="H9" s="355"/>
      <c r="I9" s="355"/>
      <c r="J9" s="355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51" t="s">
        <v>113</v>
      </c>
      <c r="B10" s="351"/>
      <c r="C10" s="351"/>
      <c r="D10" s="351"/>
      <c r="E10" s="351"/>
      <c r="F10" s="354">
        <f>'不用印-基本資料'!B9</f>
        <v>0</v>
      </c>
      <c r="G10" s="355"/>
      <c r="H10" s="355"/>
      <c r="I10" s="355"/>
      <c r="J10" s="355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51" t="s">
        <v>114</v>
      </c>
      <c r="B11" s="351"/>
      <c r="C11" s="351"/>
      <c r="D11" s="351"/>
      <c r="E11" s="351"/>
      <c r="F11" s="354">
        <f>'不用印-基本資料'!B10</f>
        <v>0</v>
      </c>
      <c r="G11" s="355"/>
      <c r="H11" s="355"/>
      <c r="I11" s="355"/>
      <c r="J11" s="355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48" t="s">
        <v>21</v>
      </c>
      <c r="B12" s="348"/>
      <c r="C12" s="348"/>
      <c r="D12" s="348"/>
      <c r="E12" s="348"/>
      <c r="F12" s="354">
        <f>'不用印-基本資料'!B12</f>
        <v>0</v>
      </c>
      <c r="G12" s="355"/>
      <c r="H12" s="355"/>
      <c r="I12" s="355"/>
      <c r="J12" s="355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48" t="s">
        <v>22</v>
      </c>
      <c r="B13" s="348"/>
      <c r="C13" s="348"/>
      <c r="D13" s="348"/>
      <c r="E13" s="348"/>
      <c r="F13" s="354">
        <f>'不用印-基本資料'!B13</f>
        <v>0</v>
      </c>
      <c r="G13" s="355"/>
      <c r="H13" s="355"/>
      <c r="I13" s="355"/>
      <c r="J13" s="355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48" t="s">
        <v>23</v>
      </c>
      <c r="B14" s="348"/>
      <c r="C14" s="348"/>
      <c r="D14" s="348"/>
      <c r="E14" s="348"/>
      <c r="F14" s="354">
        <f>'不用印-基本資料'!B14</f>
        <v>0</v>
      </c>
      <c r="G14" s="355"/>
      <c r="H14" s="355"/>
      <c r="I14" s="355"/>
      <c r="J14" s="355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48" t="s">
        <v>24</v>
      </c>
      <c r="B15" s="348"/>
      <c r="C15" s="348"/>
      <c r="D15" s="348"/>
      <c r="E15" s="348"/>
      <c r="F15" s="349">
        <f>'不用印-基本資料'!B15</f>
        <v>0</v>
      </c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9"/>
    </row>
    <row r="16" spans="1:20" ht="40.200000000000003" customHeight="1" x14ac:dyDescent="0.3">
      <c r="A16" s="348" t="s">
        <v>25</v>
      </c>
      <c r="B16" s="348"/>
      <c r="C16" s="348"/>
      <c r="D16" s="348"/>
      <c r="E16" s="348"/>
      <c r="F16" s="349">
        <f>'不用印-基本資料'!B16</f>
        <v>0</v>
      </c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10"/>
    </row>
    <row r="17" spans="1:20" ht="40.200000000000003" customHeight="1" x14ac:dyDescent="0.3">
      <c r="A17" s="11"/>
      <c r="B17" s="351"/>
      <c r="C17" s="351"/>
      <c r="D17" s="351"/>
      <c r="E17" s="351"/>
      <c r="F17" s="352" t="str">
        <f>'不用印-經費分攤'!B3</f>
        <v>115</v>
      </c>
      <c r="G17" s="353"/>
      <c r="H17" s="353"/>
      <c r="I17" s="12" t="s">
        <v>11</v>
      </c>
      <c r="J17" s="11"/>
      <c r="K17" s="352" t="str">
        <f>'不用印-經費分攤'!D3</f>
        <v>3</v>
      </c>
      <c r="L17" s="353"/>
      <c r="M17" s="11"/>
      <c r="N17" s="12" t="s">
        <v>12</v>
      </c>
      <c r="O17" s="11"/>
      <c r="P17" s="352">
        <f>'不用印-經費分攤'!F3</f>
        <v>0</v>
      </c>
      <c r="Q17" s="353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25eFnCtMFZR/Z9I6Sb64JjuwV3v25lMQOrXqYfF8YaiUFnovnJJGG25N1WjAy9fOKcOZypUvaJb0o1qUxGpw7w==" saltValue="ye1muz1Pi1LzhggzorZonA==" spinCount="100000" sheet="1" selectLockedCells="1"/>
  <mergeCells count="38"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  <mergeCell ref="A8:E8"/>
    <mergeCell ref="F8:T8"/>
    <mergeCell ref="A7:E7"/>
    <mergeCell ref="F7:T7"/>
    <mergeCell ref="A10:E10"/>
    <mergeCell ref="F10:J10"/>
    <mergeCell ref="A11:E11"/>
    <mergeCell ref="F11:J11"/>
    <mergeCell ref="A9:E9"/>
    <mergeCell ref="F9:J9"/>
    <mergeCell ref="A12:E12"/>
    <mergeCell ref="F12:J12"/>
    <mergeCell ref="A13:E13"/>
    <mergeCell ref="F13:J13"/>
    <mergeCell ref="A14:E14"/>
    <mergeCell ref="F14:J14"/>
    <mergeCell ref="A15:E15"/>
    <mergeCell ref="F15:S15"/>
    <mergeCell ref="A16:E16"/>
    <mergeCell ref="F16:S16"/>
    <mergeCell ref="B17:E17"/>
    <mergeCell ref="F17:H17"/>
    <mergeCell ref="K17:L17"/>
    <mergeCell ref="P17:Q17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6" activePane="bottomLeft" state="frozen"/>
      <selection pane="bottomLeft" activeCell="A6" sqref="A6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31" t="str">
        <f>IFERROR('不用印-基本資料'!B3,"")</f>
        <v>OOO社區發展協會</v>
      </c>
      <c r="B1" s="331"/>
      <c r="C1" s="211"/>
      <c r="D1" s="223" t="str">
        <f>'不用印-基本資料'!AE7</f>
        <v>(據點)</v>
      </c>
      <c r="E1" s="213" t="str">
        <f>'不用印-基本資料'!AF7</f>
        <v>(24人)</v>
      </c>
      <c r="F1" s="211"/>
      <c r="I1" s="211"/>
    </row>
    <row r="2" spans="1:9" ht="30" customHeight="1" x14ac:dyDescent="0.3">
      <c r="A2" s="367" t="str">
        <f>'不用印-經費分攤'!P4</f>
        <v>第一季(1~3月)</v>
      </c>
      <c r="B2" s="367"/>
      <c r="C2" s="368" t="s">
        <v>131</v>
      </c>
      <c r="D2" s="368"/>
      <c r="E2" s="368"/>
    </row>
    <row r="3" spans="1:9" ht="30" customHeight="1" x14ac:dyDescent="0.3">
      <c r="A3" s="87" t="s">
        <v>39</v>
      </c>
      <c r="B3" s="366" t="str">
        <f>'不用印-基本資料'!B4</f>
        <v>布建社區照顧關懷據點及巷弄長照站計畫</v>
      </c>
      <c r="C3" s="366"/>
      <c r="D3" s="366"/>
      <c r="E3" s="366"/>
    </row>
    <row r="4" spans="1:9" ht="25.2" customHeight="1" x14ac:dyDescent="0.3">
      <c r="A4" s="364" t="s">
        <v>28</v>
      </c>
      <c r="B4" s="365" t="s">
        <v>104</v>
      </c>
      <c r="C4" s="365"/>
      <c r="D4" s="365"/>
      <c r="E4" s="365"/>
    </row>
    <row r="5" spans="1:9" ht="25.2" customHeight="1" x14ac:dyDescent="0.3">
      <c r="A5" s="364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hidden="1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hidden="1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hidden="1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hidden="1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customHeight="1" x14ac:dyDescent="0.3">
      <c r="A13" s="26" t="s">
        <v>268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hidden="1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LcZQ6W4MqD1hL/AWG3/GXGzgHZPbrRhV3LIV6Ntb+y8z1AO0PFYPevnATjBKbh7PePygeudbqFDhBTKpFzpnsg==" saltValue="ev+lQD2RZy2c8qupwoaHpA==" spinCount="100000" sheet="1" selectLockedCells="1"/>
  <mergeCells count="6">
    <mergeCell ref="A1:B1"/>
    <mergeCell ref="A4:A5"/>
    <mergeCell ref="B4:E4"/>
    <mergeCell ref="B3:E3"/>
    <mergeCell ref="A2:B2"/>
    <mergeCell ref="C2:E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2026-04-28T03:24:35Z</cp:lastPrinted>
  <dcterms:created xsi:type="dcterms:W3CDTF">2023-12-12T04:09:06Z</dcterms:created>
  <dcterms:modified xsi:type="dcterms:W3CDTF">2026-04-28T07:56:20Z</dcterms:modified>
</cp:coreProperties>
</file>