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/>
  <mc:AlternateContent xmlns:mc="http://schemas.openxmlformats.org/markup-compatibility/2006">
    <mc:Choice Requires="x15">
      <x15ac:absPath xmlns:x15ac="http://schemas.microsoft.com/office/spreadsheetml/2010/11/ac" url="D:\工作\社區據點\●培訓計畫+設施設備\114\據點說明會\續案手冊資料\"/>
    </mc:Choice>
  </mc:AlternateContent>
  <xr:revisionPtr revIDLastSave="0" documentId="13_ncr:1_{82BE6798-8DA7-42D2-B39B-70E26248A772}" xr6:coauthVersionLast="36" xr6:coauthVersionMax="47" xr10:uidLastSave="{00000000-0000-0000-0000-000000000000}"/>
  <workbookProtection workbookAlgorithmName="SHA-512" workbookHashValue="KVbmGhhMCNDB5JZwB8r86g7v2xATorpIb70BLP+wCBSWJn/DPGv5sHgs9svKZmz4e9K5Xt3aQuYCrGINgWsGrA==" workbookSaltValue="FKma+LkTzAPeJ8eDC/98HQ==" workbookSpinCount="100000" lockStructure="1"/>
  <bookViews>
    <workbookView xWindow="0" yWindow="0" windowWidth="23040" windowHeight="7860" firstSheet="1" activeTab="2" xr2:uid="{00000000-000D-0000-FFFF-FFFF00000000}"/>
  </bookViews>
  <sheets>
    <sheet name="後台" sheetId="9" state="hidden" r:id="rId1"/>
    <sheet name="潛力型據點" sheetId="6" r:id="rId2"/>
    <sheet name="據點" sheetId="7" r:id="rId3"/>
  </sheets>
  <definedNames>
    <definedName name="_xlnm.Print_Area" localSheetId="1">潛力型據點!$A$1:$I$14</definedName>
    <definedName name="_xlnm.Print_Area" localSheetId="2">據點!$A$1:$I$38</definedName>
    <definedName name="_xlnm.Print_Titles" localSheetId="2">據點!$1:$1</definedName>
  </definedNames>
  <calcPr calcId="191029"/>
</workbook>
</file>

<file path=xl/calcChain.xml><?xml version="1.0" encoding="utf-8"?>
<calcChain xmlns="http://schemas.openxmlformats.org/spreadsheetml/2006/main">
  <c r="G16" i="7" l="1"/>
  <c r="E12" i="7"/>
  <c r="H12" i="6" l="1"/>
  <c r="D35" i="9" l="1"/>
  <c r="D36" i="9"/>
  <c r="D34" i="9"/>
  <c r="G32" i="7" l="1"/>
  <c r="G25" i="7"/>
  <c r="F23" i="7" l="1"/>
  <c r="H23" i="7" s="1"/>
  <c r="E41" i="9" l="1"/>
  <c r="E4" i="6"/>
  <c r="F4" i="6" s="1"/>
  <c r="G4" i="6" s="1"/>
  <c r="E12" i="6" s="1"/>
  <c r="A12" i="6" s="1"/>
  <c r="E21" i="9"/>
  <c r="E20" i="9"/>
  <c r="E19" i="9"/>
  <c r="E18" i="9"/>
  <c r="E17" i="9"/>
  <c r="E16" i="9"/>
  <c r="E15" i="9"/>
  <c r="E14" i="9"/>
  <c r="E13" i="9"/>
  <c r="F22" i="7"/>
  <c r="H22" i="7" s="1"/>
  <c r="F31" i="7"/>
  <c r="H31" i="7" s="1"/>
  <c r="F30" i="7"/>
  <c r="F29" i="7"/>
  <c r="H29" i="7" s="1"/>
  <c r="F24" i="7"/>
  <c r="H24" i="7" s="1"/>
  <c r="F21" i="7"/>
  <c r="H21" i="7" s="1"/>
  <c r="F20" i="7"/>
  <c r="F8" i="7"/>
  <c r="F4" i="7"/>
  <c r="G4" i="7" s="1"/>
  <c r="F8" i="6"/>
  <c r="G8" i="6"/>
  <c r="H16" i="7" l="1"/>
  <c r="F25" i="7"/>
  <c r="H20" i="7"/>
  <c r="H25" i="7" s="1"/>
  <c r="F32" i="7"/>
  <c r="H30" i="7"/>
  <c r="H32" i="7" s="1"/>
  <c r="F12" i="7"/>
  <c r="G12" i="7" s="1"/>
  <c r="E36" i="7" s="1"/>
  <c r="I36" i="7" l="1"/>
  <c r="A36" i="7" s="1"/>
  <c r="F16" i="7"/>
  <c r="E16" i="7" s="1"/>
  <c r="H33" i="7"/>
  <c r="G33" i="7"/>
  <c r="H26" i="7"/>
  <c r="G26" i="7"/>
</calcChain>
</file>

<file path=xl/sharedStrings.xml><?xml version="1.0" encoding="utf-8"?>
<sst xmlns="http://schemas.openxmlformats.org/spreadsheetml/2006/main" count="149" uniqueCount="51">
  <si>
    <t>補助類別</t>
  </si>
  <si>
    <t>項目</t>
  </si>
  <si>
    <t>經費來源</t>
  </si>
  <si>
    <t>數量</t>
  </si>
  <si>
    <t>花蓮縣政府</t>
  </si>
  <si>
    <t>本會自籌</t>
  </si>
  <si>
    <t>分攤比例</t>
  </si>
  <si>
    <t>計畫總金額</t>
    <phoneticPr fontId="2" type="noConversion"/>
  </si>
  <si>
    <t>備註</t>
    <phoneticPr fontId="2" type="noConversion"/>
  </si>
  <si>
    <t>單價</t>
    <phoneticPr fontId="2" type="noConversion"/>
  </si>
  <si>
    <t>單位</t>
    <phoneticPr fontId="2" type="noConversion"/>
  </si>
  <si>
    <t>合計金額</t>
    <phoneticPr fontId="2" type="noConversion"/>
  </si>
  <si>
    <t>經費分攤</t>
    <phoneticPr fontId="2" type="noConversion"/>
  </si>
  <si>
    <t>計畫總經費合計表</t>
    <phoneticPr fontId="2" type="noConversion"/>
  </si>
  <si>
    <t>業務費</t>
    <phoneticPr fontId="2" type="noConversion"/>
  </si>
  <si>
    <t>年</t>
    <phoneticPr fontId="2" type="noConversion"/>
  </si>
  <si>
    <t>承辦人</t>
    <phoneticPr fontId="2" type="noConversion"/>
  </si>
  <si>
    <t>經費合計</t>
    <phoneticPr fontId="2" type="noConversion"/>
  </si>
  <si>
    <t>業務主管</t>
    <phoneticPr fontId="2" type="noConversion"/>
  </si>
  <si>
    <t>志工
相關
費用</t>
    <phoneticPr fontId="2" type="noConversion"/>
  </si>
  <si>
    <t>申請花蓮縣政府補助</t>
    <phoneticPr fontId="2" type="noConversion"/>
  </si>
  <si>
    <t>經費來源</t>
    <phoneticPr fontId="2" type="noConversion"/>
  </si>
  <si>
    <t>季</t>
    <phoneticPr fontId="2" type="noConversion"/>
  </si>
  <si>
    <t>志工相關費用(B2)</t>
    <phoneticPr fontId="2" type="noConversion"/>
  </si>
  <si>
    <t>業務費(A2)</t>
    <phoneticPr fontId="2" type="noConversion"/>
  </si>
  <si>
    <t>會計</t>
    <phoneticPr fontId="2" type="noConversion"/>
  </si>
  <si>
    <t>●每年辦理健康促進應辦理3場，始能申請最高2萬元。辦理達6場者，則可申請最高5萬元。
●活動費用憑證支用單據自存10年以供備查，需檢附月報表核銷。</t>
    <phoneticPr fontId="2" type="noConversion"/>
  </si>
  <si>
    <t>預計辦理場次</t>
    <phoneticPr fontId="2" type="noConversion"/>
  </si>
  <si>
    <t>場</t>
    <phoneticPr fontId="2" type="noConversion"/>
  </si>
  <si>
    <t>●關懷訪視或電話問安服務人次合計達180人次者，才可申請補助。
●志工交通費、誤餐費、志工保險費、志工背心等項目，需檢附月報表核銷。</t>
    <phoneticPr fontId="2" type="noConversion"/>
  </si>
  <si>
    <t>服務鐘點費(J1~J2)</t>
    <phoneticPr fontId="2" type="noConversion"/>
  </si>
  <si>
    <t>計畫總金額
(花蓮縣政府補助
+本會自籌)</t>
    <phoneticPr fontId="2" type="noConversion"/>
  </si>
  <si>
    <t>設施設備
-物品</t>
    <phoneticPr fontId="2" type="noConversion"/>
  </si>
  <si>
    <t>設施設備
-財產</t>
    <phoneticPr fontId="2" type="noConversion"/>
  </si>
  <si>
    <t>潛力</t>
    <phoneticPr fontId="2" type="noConversion"/>
  </si>
  <si>
    <t>獎助費</t>
    <phoneticPr fontId="2" type="noConversion"/>
  </si>
  <si>
    <t>25-34</t>
    <phoneticPr fontId="2" type="noConversion"/>
  </si>
  <si>
    <t>餐飲</t>
    <phoneticPr fontId="2" type="noConversion"/>
  </si>
  <si>
    <t>鐘點費</t>
    <phoneticPr fontId="2" type="noConversion"/>
  </si>
  <si>
    <t>長照站
/
朝陽站</t>
    <phoneticPr fontId="2" type="noConversion"/>
  </si>
  <si>
    <t>據點</t>
    <phoneticPr fontId="2" type="noConversion"/>
  </si>
  <si>
    <r>
      <t>●</t>
    </r>
    <r>
      <rPr>
        <sz val="11"/>
        <rFont val="標楷體"/>
        <family val="4"/>
        <charset val="136"/>
      </rPr>
      <t xml:space="preserve">請依計畫書人數級距填報，若實際執行未達標，將依實報人數核銷
</t>
    </r>
    <r>
      <rPr>
        <sz val="10"/>
        <rFont val="標楷體"/>
        <family val="4"/>
        <charset val="136"/>
      </rPr>
      <t>●</t>
    </r>
    <r>
      <rPr>
        <sz val="11"/>
        <rFont val="標楷體"/>
        <family val="4"/>
        <charset val="136"/>
      </rPr>
      <t>15-24人-每季12,500元；25-34人每季25,000元；35人以上每季42,500元，擇優補助。</t>
    </r>
    <phoneticPr fontId="2" type="noConversion"/>
  </si>
  <si>
    <r>
      <t>●</t>
    </r>
    <r>
      <rPr>
        <sz val="11"/>
        <rFont val="標楷體"/>
        <family val="4"/>
        <charset val="136"/>
      </rPr>
      <t>請依計畫書人數級距填報，若實際執行未達標，將依實報人數核銷
●24人以下每季10,000元；25人以上每季15,000元，擇優補助。</t>
    </r>
    <phoneticPr fontId="2" type="noConversion"/>
  </si>
  <si>
    <t>誤餐加值費(I1~I2)</t>
    <phoneticPr fontId="2" type="noConversion"/>
  </si>
  <si>
    <t>●物品：未達1萬元之設施設備。
●財產：1萬元以上且使用年限在2年以上之設施設備。
●開辦設施設備(G1)、充實設施設備費(G2)、補充設施設備費(M)(N)：僅能三擇一申請獎助。
●物品及財產合計：
(1)開辦設施設備(G1)：第1年開辦才能申請，最高補助10萬元。
(2)充實設施設備費(G2)：歷年累計達新臺幣50萬元，不再獎助。
(3)補充設施設備費(M)(N)：每年5萬元，歷年累計達新臺幣60萬元時，不再獎助。</t>
    <phoneticPr fontId="2" type="noConversion"/>
  </si>
  <si>
    <t xml:space="preserve">                  114年經費概算表-據點(中央獎助)                附件8-2</t>
    <phoneticPr fontId="2" type="noConversion"/>
  </si>
  <si>
    <t xml:space="preserve">                  114年經費概算表-潛力型據點(花蓮縣政府補助)                附件8-1</t>
    <phoneticPr fontId="2" type="noConversion"/>
  </si>
  <si>
    <t>人數</t>
    <phoneticPr fontId="2" type="noConversion"/>
  </si>
  <si>
    <t>人</t>
    <phoneticPr fontId="2" type="noConversion"/>
  </si>
  <si>
    <t>月</t>
    <phoneticPr fontId="2" type="noConversion"/>
  </si>
  <si>
    <t>無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</si>
</sst>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76" formatCode="&quot;$&quot;#,##0;[Red]&quot;$&quot;#,##0"/>
    <numFmt numFmtId="177" formatCode="_-* #,##0_-;\-* #,##0_-;_-* &quot;-&quot;??_-;_-@_-"/>
    <numFmt numFmtId="178" formatCode="#,##0_ "/>
    <numFmt numFmtId="179" formatCode="#,##0.00_ "/>
  </numFmts>
  <fonts count="9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name val="標楷體"/>
      <family val="4"/>
      <charset val="136"/>
    </font>
    <font>
      <b/>
      <sz val="14"/>
      <name val="標楷體"/>
      <family val="4"/>
      <charset val="136"/>
    </font>
    <font>
      <b/>
      <sz val="10"/>
      <name val="標楷體"/>
      <family val="4"/>
      <charset val="136"/>
    </font>
    <font>
      <sz val="10"/>
      <name val="標楷體"/>
      <family val="4"/>
      <charset val="136"/>
    </font>
    <font>
      <sz val="11"/>
      <name val="標楷體"/>
      <family val="4"/>
      <charset val="136"/>
    </font>
    <font>
      <b/>
      <sz val="12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90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177" fontId="3" fillId="0" borderId="4" xfId="1" applyNumberFormat="1" applyFont="1" applyBorder="1" applyAlignment="1" applyProtection="1">
      <alignment horizontal="center" vertical="center"/>
      <protection locked="0"/>
    </xf>
    <xf numFmtId="177" fontId="3" fillId="0" borderId="7" xfId="1" applyNumberFormat="1" applyFont="1" applyBorder="1" applyAlignment="1" applyProtection="1">
      <alignment horizontal="center" vertical="center"/>
      <protection locked="0"/>
    </xf>
    <xf numFmtId="177" fontId="3" fillId="0" borderId="4" xfId="1" applyNumberFormat="1" applyFont="1" applyBorder="1" applyAlignment="1" applyProtection="1">
      <alignment horizontal="center" vertical="center"/>
    </xf>
    <xf numFmtId="3" fontId="3" fillId="0" borderId="4" xfId="0" applyNumberFormat="1" applyFont="1" applyBorder="1" applyAlignment="1">
      <alignment horizontal="center" vertical="center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178" fontId="3" fillId="0" borderId="0" xfId="0" applyNumberFormat="1" applyFont="1" applyAlignment="1">
      <alignment horizontal="center" vertical="center"/>
    </xf>
    <xf numFmtId="0" fontId="8" fillId="0" borderId="7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9" fontId="3" fillId="0" borderId="1" xfId="2" applyFont="1" applyBorder="1" applyAlignment="1" applyProtection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176" fontId="8" fillId="0" borderId="0" xfId="0" applyNumberFormat="1" applyFont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3" fillId="0" borderId="0" xfId="0" applyFont="1">
      <alignment vertical="center"/>
    </xf>
    <xf numFmtId="179" fontId="3" fillId="0" borderId="0" xfId="0" applyNumberFormat="1" applyFont="1" applyAlignment="1">
      <alignment horizontal="center" vertical="center"/>
    </xf>
    <xf numFmtId="177" fontId="3" fillId="0" borderId="4" xfId="0" applyNumberFormat="1" applyFont="1" applyBorder="1" applyAlignment="1">
      <alignment horizontal="center" vertical="center" wrapText="1"/>
    </xf>
    <xf numFmtId="177" fontId="3" fillId="0" borderId="4" xfId="1" applyNumberFormat="1" applyFont="1" applyFill="1" applyBorder="1" applyAlignment="1" applyProtection="1">
      <alignment horizontal="center" vertical="center" wrapText="1"/>
    </xf>
    <xf numFmtId="177" fontId="3" fillId="0" borderId="4" xfId="1" applyNumberFormat="1" applyFont="1" applyBorder="1" applyAlignment="1" applyProtection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177" fontId="3" fillId="0" borderId="8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177" fontId="3" fillId="0" borderId="9" xfId="1" applyNumberFormat="1" applyFont="1" applyBorder="1" applyAlignment="1" applyProtection="1">
      <alignment horizontal="center" vertical="center"/>
    </xf>
    <xf numFmtId="177" fontId="3" fillId="0" borderId="10" xfId="1" applyNumberFormat="1" applyFont="1" applyBorder="1" applyAlignment="1" applyProtection="1">
      <alignment horizontal="center" vertical="center"/>
    </xf>
    <xf numFmtId="177" fontId="3" fillId="0" borderId="11" xfId="1" applyNumberFormat="1" applyFont="1" applyBorder="1" applyAlignment="1" applyProtection="1">
      <alignment horizontal="center" vertical="center"/>
    </xf>
    <xf numFmtId="177" fontId="3" fillId="0" borderId="12" xfId="1" applyNumberFormat="1" applyFont="1" applyBorder="1" applyAlignment="1" applyProtection="1">
      <alignment horizontal="center" vertical="center"/>
    </xf>
    <xf numFmtId="177" fontId="3" fillId="0" borderId="13" xfId="1" applyNumberFormat="1" applyFont="1" applyBorder="1" applyAlignment="1" applyProtection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7" fillId="0" borderId="15" xfId="0" applyFont="1" applyBorder="1" applyAlignment="1">
      <alignment horizontal="left" vertical="center" wrapText="1"/>
    </xf>
    <xf numFmtId="0" fontId="7" fillId="0" borderId="15" xfId="0" applyFont="1" applyBorder="1" applyAlignment="1">
      <alignment horizontal="left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6" fillId="0" borderId="24" xfId="0" applyFont="1" applyBorder="1" applyAlignment="1">
      <alignment horizontal="left" vertical="center" wrapText="1"/>
    </xf>
    <xf numFmtId="0" fontId="6" fillId="0" borderId="25" xfId="0" applyFont="1" applyBorder="1" applyAlignment="1">
      <alignment horizontal="left" vertical="center"/>
    </xf>
    <xf numFmtId="0" fontId="3" fillId="0" borderId="32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/>
    </xf>
    <xf numFmtId="0" fontId="3" fillId="0" borderId="25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177" fontId="3" fillId="0" borderId="8" xfId="1" applyNumberFormat="1" applyFont="1" applyBorder="1" applyAlignment="1" applyProtection="1">
      <alignment horizontal="center" vertical="center"/>
    </xf>
    <xf numFmtId="177" fontId="3" fillId="0" borderId="8" xfId="0" applyNumberFormat="1" applyFont="1" applyBorder="1" applyAlignment="1">
      <alignment horizontal="center" vertical="center"/>
    </xf>
    <xf numFmtId="0" fontId="6" fillId="0" borderId="15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left" vertical="center"/>
    </xf>
    <xf numFmtId="0" fontId="7" fillId="0" borderId="15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/>
    </xf>
  </cellXfs>
  <cellStyles count="3">
    <cellStyle name="一般" xfId="0" builtinId="0"/>
    <cellStyle name="千分位" xfId="1" builtinId="3"/>
    <cellStyle name="百分比" xfId="2" builtinId="5"/>
  </cellStyles>
  <dxfs count="6">
    <dxf>
      <font>
        <color theme="0"/>
      </font>
      <fill>
        <patternFill>
          <bgColor theme="7" tint="0.79998168889431442"/>
        </patternFill>
      </fill>
    </dxf>
    <dxf>
      <font>
        <color theme="0"/>
      </font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ont>
        <color auto="1"/>
      </font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ont>
        <color theme="0"/>
      </font>
      <fill>
        <patternFill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41"/>
  <sheetViews>
    <sheetView topLeftCell="A22" workbookViewId="0">
      <selection activeCell="C38" sqref="C38:D38"/>
    </sheetView>
  </sheetViews>
  <sheetFormatPr defaultRowHeight="16.2"/>
  <cols>
    <col min="1" max="2" width="8.88671875" style="22"/>
    <col min="4" max="6" width="12.77734375" customWidth="1"/>
    <col min="8" max="8" width="12.77734375" customWidth="1"/>
  </cols>
  <sheetData>
    <row r="2" spans="1:6">
      <c r="A2" s="32" t="s">
        <v>34</v>
      </c>
      <c r="B2" s="32" t="s">
        <v>14</v>
      </c>
      <c r="C2" s="1">
        <v>3</v>
      </c>
      <c r="D2" s="8">
        <v>20000</v>
      </c>
      <c r="E2" s="8"/>
    </row>
    <row r="3" spans="1:6">
      <c r="A3" s="32"/>
      <c r="B3" s="32"/>
      <c r="C3" s="1">
        <v>6</v>
      </c>
      <c r="D3" s="8">
        <v>50000</v>
      </c>
      <c r="E3" s="8"/>
    </row>
    <row r="4" spans="1:6">
      <c r="E4" s="8"/>
    </row>
    <row r="5" spans="1:6" ht="16.2" customHeight="1">
      <c r="A5" s="33" t="s">
        <v>39</v>
      </c>
      <c r="B5" s="32" t="s">
        <v>14</v>
      </c>
      <c r="C5" s="1">
        <v>2</v>
      </c>
      <c r="D5" s="8">
        <v>37200</v>
      </c>
      <c r="E5" s="8"/>
    </row>
    <row r="6" spans="1:6">
      <c r="A6" s="33"/>
      <c r="B6" s="32"/>
      <c r="C6" s="1">
        <v>6</v>
      </c>
      <c r="D6" s="8">
        <v>74400</v>
      </c>
      <c r="E6" s="8"/>
    </row>
    <row r="7" spans="1:6">
      <c r="A7" s="33"/>
      <c r="B7" s="32"/>
      <c r="C7" s="1">
        <v>10</v>
      </c>
      <c r="D7" s="8">
        <v>111600</v>
      </c>
      <c r="E7" s="8"/>
    </row>
    <row r="8" spans="1:6">
      <c r="A8" s="33"/>
      <c r="E8" s="8"/>
    </row>
    <row r="9" spans="1:6">
      <c r="A9" s="33"/>
      <c r="B9" s="32" t="s">
        <v>35</v>
      </c>
      <c r="C9" s="1">
        <v>2</v>
      </c>
      <c r="D9" s="8">
        <v>37200</v>
      </c>
      <c r="E9" s="8"/>
    </row>
    <row r="10" spans="1:6">
      <c r="A10" s="33"/>
      <c r="B10" s="32"/>
      <c r="C10" s="1">
        <v>6</v>
      </c>
      <c r="D10" s="8">
        <v>74400</v>
      </c>
      <c r="E10" s="8"/>
    </row>
    <row r="11" spans="1:6">
      <c r="A11" s="33"/>
      <c r="B11" s="32"/>
      <c r="C11" s="1">
        <v>10</v>
      </c>
      <c r="D11" s="8">
        <v>111600</v>
      </c>
      <c r="E11" s="8"/>
    </row>
    <row r="12" spans="1:6">
      <c r="A12" s="33"/>
      <c r="E12" s="8"/>
    </row>
    <row r="13" spans="1:6">
      <c r="A13" s="33"/>
      <c r="B13" s="32" t="s">
        <v>37</v>
      </c>
      <c r="C13" s="32">
        <v>2</v>
      </c>
      <c r="D13" s="1">
        <v>24</v>
      </c>
      <c r="E13" s="8">
        <f t="shared" ref="E13:E21" si="0">F13/4</f>
        <v>16250</v>
      </c>
      <c r="F13" s="8">
        <v>65000</v>
      </c>
    </row>
    <row r="14" spans="1:6">
      <c r="A14" s="33"/>
      <c r="B14" s="32"/>
      <c r="C14" s="32"/>
      <c r="D14" s="1" t="s">
        <v>36</v>
      </c>
      <c r="E14" s="8">
        <f t="shared" si="0"/>
        <v>33750</v>
      </c>
      <c r="F14" s="8">
        <v>135000</v>
      </c>
    </row>
    <row r="15" spans="1:6">
      <c r="A15" s="33"/>
      <c r="B15" s="32"/>
      <c r="C15" s="32"/>
      <c r="D15" s="1">
        <v>35</v>
      </c>
      <c r="E15" s="8">
        <f t="shared" si="0"/>
        <v>57500</v>
      </c>
      <c r="F15" s="8">
        <v>230000</v>
      </c>
    </row>
    <row r="16" spans="1:6">
      <c r="A16" s="33"/>
      <c r="B16" s="32"/>
      <c r="C16" s="32">
        <v>6</v>
      </c>
      <c r="D16" s="1">
        <v>24</v>
      </c>
      <c r="E16" s="8">
        <f t="shared" si="0"/>
        <v>35000</v>
      </c>
      <c r="F16" s="8">
        <v>140000</v>
      </c>
    </row>
    <row r="17" spans="1:6">
      <c r="A17" s="33"/>
      <c r="B17" s="32"/>
      <c r="C17" s="32"/>
      <c r="D17" s="1" t="s">
        <v>36</v>
      </c>
      <c r="E17" s="8">
        <f t="shared" si="0"/>
        <v>72500</v>
      </c>
      <c r="F17" s="8">
        <v>290000</v>
      </c>
    </row>
    <row r="18" spans="1:6">
      <c r="A18" s="33"/>
      <c r="B18" s="32"/>
      <c r="C18" s="32"/>
      <c r="D18" s="1">
        <v>35</v>
      </c>
      <c r="E18" s="8">
        <f t="shared" si="0"/>
        <v>120000</v>
      </c>
      <c r="F18" s="8">
        <v>480000</v>
      </c>
    </row>
    <row r="19" spans="1:6">
      <c r="A19" s="33"/>
      <c r="B19" s="32"/>
      <c r="C19" s="32">
        <v>10</v>
      </c>
      <c r="D19" s="1">
        <v>24</v>
      </c>
      <c r="E19" s="8">
        <f t="shared" si="0"/>
        <v>55000</v>
      </c>
      <c r="F19" s="8">
        <v>220000</v>
      </c>
    </row>
    <row r="20" spans="1:6">
      <c r="A20" s="33"/>
      <c r="B20" s="32"/>
      <c r="C20" s="32"/>
      <c r="D20" s="1" t="s">
        <v>36</v>
      </c>
      <c r="E20" s="8">
        <f t="shared" si="0"/>
        <v>115000</v>
      </c>
      <c r="F20" s="8">
        <v>460000</v>
      </c>
    </row>
    <row r="21" spans="1:6">
      <c r="A21" s="33"/>
      <c r="B21" s="32"/>
      <c r="C21" s="32"/>
      <c r="D21" s="1">
        <v>35</v>
      </c>
      <c r="E21" s="8">
        <f t="shared" si="0"/>
        <v>195000</v>
      </c>
      <c r="F21" s="8">
        <v>780000</v>
      </c>
    </row>
    <row r="22" spans="1:6">
      <c r="A22" s="33"/>
      <c r="E22" s="8"/>
    </row>
    <row r="23" spans="1:6">
      <c r="A23" s="33"/>
      <c r="B23" s="32" t="s">
        <v>38</v>
      </c>
      <c r="C23" s="32">
        <v>2</v>
      </c>
      <c r="D23" s="1">
        <v>24</v>
      </c>
      <c r="E23" s="8">
        <v>70000</v>
      </c>
      <c r="F23" s="8"/>
    </row>
    <row r="24" spans="1:6">
      <c r="A24" s="33"/>
      <c r="B24" s="32"/>
      <c r="C24" s="32"/>
      <c r="D24" s="1">
        <v>25</v>
      </c>
      <c r="E24" s="8">
        <v>100000</v>
      </c>
      <c r="F24" s="8"/>
    </row>
    <row r="25" spans="1:6">
      <c r="A25" s="33"/>
      <c r="B25" s="32"/>
      <c r="C25" s="32">
        <v>6</v>
      </c>
      <c r="D25" s="1">
        <v>24</v>
      </c>
      <c r="E25" s="8">
        <v>220000</v>
      </c>
      <c r="F25" s="8"/>
    </row>
    <row r="26" spans="1:6">
      <c r="A26" s="33"/>
      <c r="B26" s="32"/>
      <c r="C26" s="32"/>
      <c r="D26" s="1">
        <v>25</v>
      </c>
      <c r="E26" s="8">
        <v>350000</v>
      </c>
      <c r="F26" s="8"/>
    </row>
    <row r="27" spans="1:6">
      <c r="A27" s="33"/>
      <c r="B27" s="32"/>
      <c r="C27" s="1">
        <v>10</v>
      </c>
      <c r="D27" s="1">
        <v>25</v>
      </c>
      <c r="E27" s="8">
        <v>150000</v>
      </c>
      <c r="F27" s="8"/>
    </row>
    <row r="28" spans="1:6">
      <c r="A28" s="33"/>
      <c r="E28" s="8"/>
      <c r="F28" s="8"/>
    </row>
    <row r="29" spans="1:6">
      <c r="A29" s="33"/>
      <c r="B29" s="32" t="s">
        <v>35</v>
      </c>
      <c r="C29" s="1">
        <v>2</v>
      </c>
      <c r="D29" s="8">
        <v>14400</v>
      </c>
    </row>
    <row r="30" spans="1:6">
      <c r="A30" s="33"/>
      <c r="B30" s="32"/>
      <c r="C30" s="1">
        <v>6</v>
      </c>
      <c r="D30" s="8">
        <v>26800</v>
      </c>
    </row>
    <row r="31" spans="1:6">
      <c r="A31" s="33"/>
      <c r="B31" s="32"/>
      <c r="C31" s="1">
        <v>10</v>
      </c>
      <c r="D31" s="8">
        <v>31700</v>
      </c>
    </row>
    <row r="32" spans="1:6">
      <c r="D32" s="8"/>
    </row>
    <row r="33" spans="1:6">
      <c r="A33" s="32" t="s">
        <v>40</v>
      </c>
      <c r="B33" s="32" t="s">
        <v>37</v>
      </c>
      <c r="C33" s="31" t="s">
        <v>50</v>
      </c>
      <c r="D33" s="8">
        <v>0</v>
      </c>
    </row>
    <row r="34" spans="1:6">
      <c r="A34" s="32"/>
      <c r="B34" s="32"/>
      <c r="C34" s="1">
        <v>24</v>
      </c>
      <c r="D34" s="8">
        <f>E34/4</f>
        <v>12500</v>
      </c>
      <c r="E34" s="8">
        <v>50000</v>
      </c>
      <c r="F34" s="8"/>
    </row>
    <row r="35" spans="1:6">
      <c r="A35" s="32"/>
      <c r="B35" s="32"/>
      <c r="C35" s="1" t="s">
        <v>36</v>
      </c>
      <c r="D35" s="8">
        <f t="shared" ref="D35:D36" si="1">E35/4</f>
        <v>25000</v>
      </c>
      <c r="E35" s="8">
        <v>100000</v>
      </c>
      <c r="F35" s="8"/>
    </row>
    <row r="36" spans="1:6">
      <c r="A36" s="32"/>
      <c r="B36" s="32"/>
      <c r="C36" s="1">
        <v>35</v>
      </c>
      <c r="D36" s="8">
        <f t="shared" si="1"/>
        <v>42500</v>
      </c>
      <c r="E36" s="8">
        <v>170000</v>
      </c>
      <c r="F36" s="8"/>
    </row>
    <row r="37" spans="1:6">
      <c r="A37" s="32"/>
      <c r="D37" s="8"/>
      <c r="E37" s="8"/>
      <c r="F37" s="8"/>
    </row>
    <row r="38" spans="1:6">
      <c r="A38" s="32"/>
      <c r="B38" s="32" t="s">
        <v>38</v>
      </c>
      <c r="C38" s="31" t="s">
        <v>50</v>
      </c>
      <c r="D38" s="8">
        <v>0</v>
      </c>
      <c r="E38" s="8"/>
      <c r="F38" s="8"/>
    </row>
    <row r="39" spans="1:6">
      <c r="A39" s="32"/>
      <c r="B39" s="32"/>
      <c r="C39" s="1">
        <v>24</v>
      </c>
      <c r="D39" s="8">
        <v>40000</v>
      </c>
      <c r="E39" s="23"/>
      <c r="F39" s="8"/>
    </row>
    <row r="40" spans="1:6">
      <c r="A40" s="32"/>
      <c r="B40" s="32"/>
      <c r="C40" s="1">
        <v>25</v>
      </c>
      <c r="D40" s="8">
        <v>60000</v>
      </c>
      <c r="F40" s="8"/>
    </row>
    <row r="41" spans="1:6">
      <c r="E41" s="23" t="e">
        <f>據點!G16/0.9*0.1</f>
        <v>#VALUE!</v>
      </c>
    </row>
  </sheetData>
  <mergeCells count="16">
    <mergeCell ref="C19:C21"/>
    <mergeCell ref="C23:C24"/>
    <mergeCell ref="C25:C26"/>
    <mergeCell ref="B13:B21"/>
    <mergeCell ref="C13:C15"/>
    <mergeCell ref="C16:C18"/>
    <mergeCell ref="B23:B27"/>
    <mergeCell ref="A2:A3"/>
    <mergeCell ref="B2:B3"/>
    <mergeCell ref="B5:B7"/>
    <mergeCell ref="B9:B11"/>
    <mergeCell ref="B29:B31"/>
    <mergeCell ref="A5:A31"/>
    <mergeCell ref="A33:A40"/>
    <mergeCell ref="B33:B36"/>
    <mergeCell ref="B38:B40"/>
  </mergeCells>
  <phoneticPr fontId="2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13"/>
  <sheetViews>
    <sheetView workbookViewId="0">
      <selection activeCell="K4" sqref="K4"/>
    </sheetView>
  </sheetViews>
  <sheetFormatPr defaultColWidth="9" defaultRowHeight="16.2"/>
  <cols>
    <col min="1" max="1" width="20.44140625" style="1" customWidth="1"/>
    <col min="2" max="2" width="9.21875" style="1" customWidth="1"/>
    <col min="3" max="3" width="6.109375" style="1" customWidth="1"/>
    <col min="4" max="4" width="10.88671875" style="1" customWidth="1"/>
    <col min="5" max="5" width="10" style="1" customWidth="1"/>
    <col min="6" max="6" width="10.88671875" style="1" customWidth="1"/>
    <col min="7" max="7" width="12.6640625" style="1" customWidth="1"/>
    <col min="8" max="8" width="11.33203125" style="1" customWidth="1"/>
    <col min="9" max="9" width="32.77734375" style="1" customWidth="1"/>
    <col min="10" max="24" width="9" style="1"/>
    <col min="25" max="25" width="9" style="1" customWidth="1"/>
    <col min="26" max="26" width="9.33203125" style="1" customWidth="1"/>
    <col min="27" max="16384" width="9" style="1"/>
  </cols>
  <sheetData>
    <row r="1" spans="1:12" ht="24" customHeight="1" thickBot="1">
      <c r="A1" s="56" t="s">
        <v>46</v>
      </c>
      <c r="B1" s="57"/>
      <c r="C1" s="57"/>
      <c r="D1" s="57"/>
      <c r="E1" s="57"/>
      <c r="F1" s="57"/>
      <c r="G1" s="57"/>
      <c r="H1" s="57"/>
      <c r="I1" s="58"/>
    </row>
    <row r="2" spans="1:12" ht="21" customHeight="1">
      <c r="A2" s="59" t="s">
        <v>0</v>
      </c>
      <c r="B2" s="45" t="s">
        <v>1</v>
      </c>
      <c r="C2" s="45" t="s">
        <v>10</v>
      </c>
      <c r="D2" s="45" t="s">
        <v>3</v>
      </c>
      <c r="E2" s="45" t="s">
        <v>9</v>
      </c>
      <c r="F2" s="45" t="s">
        <v>11</v>
      </c>
      <c r="G2" s="45" t="s">
        <v>21</v>
      </c>
      <c r="H2" s="45"/>
      <c r="I2" s="61" t="s">
        <v>8</v>
      </c>
      <c r="K2" s="39" t="s">
        <v>27</v>
      </c>
      <c r="L2" s="39"/>
    </row>
    <row r="3" spans="1:12" ht="21" customHeight="1" thickBot="1">
      <c r="A3" s="60"/>
      <c r="B3" s="46"/>
      <c r="C3" s="46"/>
      <c r="D3" s="46"/>
      <c r="E3" s="46"/>
      <c r="F3" s="46"/>
      <c r="G3" s="10" t="s">
        <v>4</v>
      </c>
      <c r="H3" s="10" t="s">
        <v>5</v>
      </c>
      <c r="I3" s="62"/>
      <c r="K3" s="39"/>
      <c r="L3" s="39"/>
    </row>
    <row r="4" spans="1:12" ht="69.900000000000006" customHeight="1">
      <c r="A4" s="18" t="s">
        <v>24</v>
      </c>
      <c r="B4" s="14" t="s">
        <v>14</v>
      </c>
      <c r="C4" s="11" t="s">
        <v>15</v>
      </c>
      <c r="D4" s="11">
        <v>1</v>
      </c>
      <c r="E4" s="5">
        <f>IFERROR(VLOOKUP(K4, 後台!$C$2:$D$3, 2, 0),"")</f>
        <v>20000</v>
      </c>
      <c r="F4" s="4">
        <f>IFERROR(D4*E4,"")</f>
        <v>20000</v>
      </c>
      <c r="G4" s="5">
        <f>F4</f>
        <v>20000</v>
      </c>
      <c r="H4" s="4">
        <v>0</v>
      </c>
      <c r="I4" s="52" t="s">
        <v>26</v>
      </c>
      <c r="K4" s="9">
        <v>3</v>
      </c>
      <c r="L4" s="13" t="s">
        <v>28</v>
      </c>
    </row>
    <row r="5" spans="1:12" ht="21" customHeight="1" thickBot="1">
      <c r="A5" s="19" t="s">
        <v>6</v>
      </c>
      <c r="B5" s="20"/>
      <c r="C5" s="20"/>
      <c r="D5" s="20"/>
      <c r="E5" s="20"/>
      <c r="F5" s="20"/>
      <c r="G5" s="12">
        <v>1</v>
      </c>
      <c r="H5" s="12">
        <v>0</v>
      </c>
      <c r="I5" s="53"/>
    </row>
    <row r="6" spans="1:12" ht="21" customHeight="1">
      <c r="A6" s="54" t="s">
        <v>0</v>
      </c>
      <c r="B6" s="37" t="s">
        <v>1</v>
      </c>
      <c r="C6" s="37" t="s">
        <v>10</v>
      </c>
      <c r="D6" s="45" t="s">
        <v>3</v>
      </c>
      <c r="E6" s="45" t="s">
        <v>9</v>
      </c>
      <c r="F6" s="45" t="s">
        <v>11</v>
      </c>
      <c r="G6" s="63" t="s">
        <v>2</v>
      </c>
      <c r="H6" s="64"/>
      <c r="I6" s="65" t="s">
        <v>8</v>
      </c>
    </row>
    <row r="7" spans="1:12" ht="21" customHeight="1" thickBot="1">
      <c r="A7" s="55"/>
      <c r="B7" s="38"/>
      <c r="C7" s="38"/>
      <c r="D7" s="46"/>
      <c r="E7" s="46"/>
      <c r="F7" s="46"/>
      <c r="G7" s="10" t="s">
        <v>4</v>
      </c>
      <c r="H7" s="10" t="s">
        <v>5</v>
      </c>
      <c r="I7" s="66"/>
    </row>
    <row r="8" spans="1:12" ht="69.900000000000006" customHeight="1">
      <c r="A8" s="18" t="s">
        <v>23</v>
      </c>
      <c r="B8" s="21" t="s">
        <v>19</v>
      </c>
      <c r="C8" s="11" t="s">
        <v>15</v>
      </c>
      <c r="D8" s="11">
        <v>1</v>
      </c>
      <c r="E8" s="5">
        <v>24000</v>
      </c>
      <c r="F8" s="4">
        <f>D8*E8</f>
        <v>24000</v>
      </c>
      <c r="G8" s="5">
        <f>F8</f>
        <v>24000</v>
      </c>
      <c r="H8" s="4">
        <v>0</v>
      </c>
      <c r="I8" s="52" t="s">
        <v>29</v>
      </c>
    </row>
    <row r="9" spans="1:12" ht="21" customHeight="1" thickBot="1">
      <c r="A9" s="19" t="s">
        <v>6</v>
      </c>
      <c r="B9" s="20"/>
      <c r="C9" s="20"/>
      <c r="D9" s="20"/>
      <c r="E9" s="20"/>
      <c r="F9" s="20"/>
      <c r="G9" s="12">
        <v>1</v>
      </c>
      <c r="H9" s="12">
        <v>0</v>
      </c>
      <c r="I9" s="53"/>
    </row>
    <row r="10" spans="1:12" ht="30" customHeight="1" thickBot="1">
      <c r="A10" s="34" t="s">
        <v>13</v>
      </c>
      <c r="B10" s="35"/>
      <c r="C10" s="35"/>
      <c r="D10" s="35"/>
      <c r="E10" s="35"/>
      <c r="F10" s="35"/>
      <c r="G10" s="35"/>
      <c r="H10" s="35"/>
      <c r="I10" s="36"/>
    </row>
    <row r="11" spans="1:12" ht="49.95" customHeight="1" thickBot="1">
      <c r="A11" s="47" t="s">
        <v>31</v>
      </c>
      <c r="B11" s="48"/>
      <c r="C11" s="48"/>
      <c r="D11" s="49"/>
      <c r="E11" s="48" t="s">
        <v>20</v>
      </c>
      <c r="F11" s="48"/>
      <c r="G11" s="49"/>
      <c r="H11" s="50" t="s">
        <v>5</v>
      </c>
      <c r="I11" s="51"/>
    </row>
    <row r="12" spans="1:12" ht="49.95" customHeight="1" thickBot="1">
      <c r="A12" s="42">
        <f>IFERROR(E12+H12,"")</f>
        <v>44000</v>
      </c>
      <c r="B12" s="43"/>
      <c r="C12" s="43"/>
      <c r="D12" s="43"/>
      <c r="E12" s="42">
        <f>IFERROR(G4+G8,"")</f>
        <v>44000</v>
      </c>
      <c r="F12" s="43"/>
      <c r="G12" s="44"/>
      <c r="H12" s="40">
        <f>H4+H8</f>
        <v>0</v>
      </c>
      <c r="I12" s="41"/>
    </row>
    <row r="13" spans="1:12" s="16" customFormat="1" ht="18" customHeight="1">
      <c r="A13" s="15" t="s">
        <v>16</v>
      </c>
      <c r="B13" s="15"/>
      <c r="D13" s="16" t="s">
        <v>25</v>
      </c>
      <c r="E13" s="17"/>
      <c r="H13" s="17" t="s">
        <v>18</v>
      </c>
    </row>
  </sheetData>
  <sheetProtection algorithmName="SHA-512" hashValue="tvR5C8eTv8WErdMTLlU3GIdEcb6B9IRW9gWOfd3Bs9U9jg6pyfnC1RA26Jg2zmgtbe4sr1KMOiBQhaZxJaR2sw==" saltValue="klx/CVH+uOIRlyiYQbDzew==" spinCount="100000" sheet="1" selectLockedCells="1"/>
  <mergeCells count="27">
    <mergeCell ref="I4:I5"/>
    <mergeCell ref="G2:H2"/>
    <mergeCell ref="I2:I3"/>
    <mergeCell ref="F6:F7"/>
    <mergeCell ref="G6:H6"/>
    <mergeCell ref="I6:I7"/>
    <mergeCell ref="A1:I1"/>
    <mergeCell ref="A2:A3"/>
    <mergeCell ref="B2:B3"/>
    <mergeCell ref="C2:C3"/>
    <mergeCell ref="D2:D3"/>
    <mergeCell ref="A10:I10"/>
    <mergeCell ref="C6:C7"/>
    <mergeCell ref="K2:L3"/>
    <mergeCell ref="H12:I12"/>
    <mergeCell ref="E12:G12"/>
    <mergeCell ref="D6:D7"/>
    <mergeCell ref="E6:E7"/>
    <mergeCell ref="A11:D11"/>
    <mergeCell ref="A12:D12"/>
    <mergeCell ref="E2:E3"/>
    <mergeCell ref="F2:F3"/>
    <mergeCell ref="H11:I11"/>
    <mergeCell ref="E11:G11"/>
    <mergeCell ref="I8:I9"/>
    <mergeCell ref="A6:A7"/>
    <mergeCell ref="B6:B7"/>
  </mergeCells>
  <phoneticPr fontId="2" type="noConversion"/>
  <conditionalFormatting sqref="K4">
    <cfRule type="containsBlanks" dxfId="5" priority="1" stopIfTrue="1">
      <formula>LEN(TRIM(K4))=0</formula>
    </cfRule>
  </conditionalFormatting>
  <printOptions horizontalCentered="1"/>
  <pageMargins left="0.35433070866141736" right="0.35433070866141736" top="0.35433070866141736" bottom="0.35433070866141736" header="0.31496062992125984" footer="0.31496062992125984"/>
  <pageSetup paperSize="9" scale="77" orientation="portrait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FF685F6-DC9E-40AB-A636-425BA04F1F16}">
          <x14:formula1>
            <xm:f>後台!$C$2:$C$3</xm:f>
          </x14:formula1>
          <xm:sqref>K4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37"/>
  <sheetViews>
    <sheetView tabSelected="1" topLeftCell="A13" workbookViewId="0">
      <selection activeCell="K16" sqref="K16"/>
    </sheetView>
  </sheetViews>
  <sheetFormatPr defaultColWidth="9" defaultRowHeight="16.2"/>
  <cols>
    <col min="1" max="1" width="12.77734375" style="1" customWidth="1"/>
    <col min="2" max="2" width="13.77734375" style="1" customWidth="1"/>
    <col min="3" max="3" width="6.109375" style="1" customWidth="1"/>
    <col min="4" max="4" width="10.88671875" style="1" customWidth="1"/>
    <col min="5" max="5" width="10" style="1" customWidth="1"/>
    <col min="6" max="6" width="10.88671875" style="1" customWidth="1"/>
    <col min="7" max="7" width="12.6640625" style="1" customWidth="1"/>
    <col min="8" max="8" width="11.33203125" style="1" customWidth="1"/>
    <col min="9" max="9" width="30.6640625" style="1" customWidth="1"/>
    <col min="10" max="10" width="9" style="1"/>
    <col min="11" max="11" width="10.6640625" style="1" customWidth="1"/>
    <col min="12" max="16384" width="9" style="1"/>
  </cols>
  <sheetData>
    <row r="1" spans="1:12" ht="30" customHeight="1" thickBot="1">
      <c r="A1" s="56" t="s">
        <v>45</v>
      </c>
      <c r="B1" s="57"/>
      <c r="C1" s="57"/>
      <c r="D1" s="57"/>
      <c r="E1" s="57"/>
      <c r="F1" s="57"/>
      <c r="G1" s="57"/>
      <c r="H1" s="57"/>
      <c r="I1" s="58"/>
    </row>
    <row r="2" spans="1:12" ht="25.05" customHeight="1">
      <c r="A2" s="59" t="s">
        <v>0</v>
      </c>
      <c r="B2" s="45" t="s">
        <v>1</v>
      </c>
      <c r="C2" s="45" t="s">
        <v>10</v>
      </c>
      <c r="D2" s="45" t="s">
        <v>3</v>
      </c>
      <c r="E2" s="45" t="s">
        <v>9</v>
      </c>
      <c r="F2" s="45" t="s">
        <v>11</v>
      </c>
      <c r="G2" s="45" t="s">
        <v>21</v>
      </c>
      <c r="H2" s="45"/>
      <c r="I2" s="61" t="s">
        <v>8</v>
      </c>
    </row>
    <row r="3" spans="1:12" ht="25.05" customHeight="1" thickBot="1">
      <c r="A3" s="60"/>
      <c r="B3" s="46"/>
      <c r="C3" s="46"/>
      <c r="D3" s="46"/>
      <c r="E3" s="46"/>
      <c r="F3" s="46"/>
      <c r="G3" s="10" t="s">
        <v>4</v>
      </c>
      <c r="H3" s="10" t="s">
        <v>5</v>
      </c>
      <c r="I3" s="62"/>
    </row>
    <row r="4" spans="1:12" ht="75" customHeight="1">
      <c r="A4" s="73" t="s">
        <v>24</v>
      </c>
      <c r="B4" s="74"/>
      <c r="C4" s="11" t="s">
        <v>49</v>
      </c>
      <c r="D4" s="6"/>
      <c r="E4" s="5">
        <v>9000</v>
      </c>
      <c r="F4" s="4">
        <f>D4*E4</f>
        <v>0</v>
      </c>
      <c r="G4" s="4">
        <f>F4</f>
        <v>0</v>
      </c>
      <c r="H4" s="4">
        <v>0</v>
      </c>
      <c r="I4" s="89"/>
    </row>
    <row r="5" spans="1:12" ht="25.05" customHeight="1" thickBot="1">
      <c r="A5" s="69" t="s">
        <v>6</v>
      </c>
      <c r="B5" s="70"/>
      <c r="C5" s="70"/>
      <c r="D5" s="70"/>
      <c r="E5" s="70"/>
      <c r="F5" s="71"/>
      <c r="G5" s="12">
        <v>1</v>
      </c>
      <c r="H5" s="12">
        <v>0</v>
      </c>
      <c r="I5" s="89"/>
    </row>
    <row r="6" spans="1:12" ht="25.05" customHeight="1">
      <c r="A6" s="54" t="s">
        <v>0</v>
      </c>
      <c r="B6" s="37" t="s">
        <v>1</v>
      </c>
      <c r="C6" s="37" t="s">
        <v>10</v>
      </c>
      <c r="D6" s="45" t="s">
        <v>3</v>
      </c>
      <c r="E6" s="45" t="s">
        <v>9</v>
      </c>
      <c r="F6" s="45" t="s">
        <v>11</v>
      </c>
      <c r="G6" s="63" t="s">
        <v>2</v>
      </c>
      <c r="H6" s="64"/>
      <c r="I6" s="65" t="s">
        <v>8</v>
      </c>
    </row>
    <row r="7" spans="1:12" ht="25.05" customHeight="1" thickBot="1">
      <c r="A7" s="55"/>
      <c r="B7" s="38"/>
      <c r="C7" s="38"/>
      <c r="D7" s="46"/>
      <c r="E7" s="46"/>
      <c r="F7" s="46"/>
      <c r="G7" s="10" t="s">
        <v>4</v>
      </c>
      <c r="H7" s="10" t="s">
        <v>5</v>
      </c>
      <c r="I7" s="66"/>
    </row>
    <row r="8" spans="1:12" ht="75" customHeight="1">
      <c r="A8" s="73" t="s">
        <v>23</v>
      </c>
      <c r="B8" s="74"/>
      <c r="C8" s="11" t="s">
        <v>22</v>
      </c>
      <c r="D8" s="11">
        <v>4</v>
      </c>
      <c r="E8" s="5">
        <v>1750</v>
      </c>
      <c r="F8" s="4">
        <f>D8*E8</f>
        <v>7000</v>
      </c>
      <c r="G8" s="4">
        <v>7000</v>
      </c>
      <c r="H8" s="4">
        <v>0</v>
      </c>
      <c r="I8" s="88"/>
    </row>
    <row r="9" spans="1:12" ht="25.05" customHeight="1" thickBot="1">
      <c r="A9" s="19" t="s">
        <v>6</v>
      </c>
      <c r="B9" s="20"/>
      <c r="C9" s="20"/>
      <c r="D9" s="20"/>
      <c r="E9" s="20"/>
      <c r="F9" s="20"/>
      <c r="G9" s="12">
        <v>1</v>
      </c>
      <c r="H9" s="12">
        <v>0</v>
      </c>
      <c r="I9" s="89"/>
    </row>
    <row r="10" spans="1:12" ht="25.05" customHeight="1">
      <c r="A10" s="59" t="s">
        <v>0</v>
      </c>
      <c r="B10" s="45" t="s">
        <v>1</v>
      </c>
      <c r="C10" s="45" t="s">
        <v>10</v>
      </c>
      <c r="D10" s="45" t="s">
        <v>3</v>
      </c>
      <c r="E10" s="45" t="s">
        <v>9</v>
      </c>
      <c r="F10" s="45" t="s">
        <v>11</v>
      </c>
      <c r="G10" s="45" t="s">
        <v>2</v>
      </c>
      <c r="H10" s="45"/>
      <c r="I10" s="61" t="s">
        <v>8</v>
      </c>
      <c r="K10" s="39" t="s">
        <v>47</v>
      </c>
      <c r="L10" s="39"/>
    </row>
    <row r="11" spans="1:12" ht="25.05" customHeight="1" thickBot="1">
      <c r="A11" s="60"/>
      <c r="B11" s="46"/>
      <c r="C11" s="46"/>
      <c r="D11" s="46"/>
      <c r="E11" s="46"/>
      <c r="F11" s="46"/>
      <c r="G11" s="10" t="s">
        <v>4</v>
      </c>
      <c r="H11" s="10" t="s">
        <v>5</v>
      </c>
      <c r="I11" s="62"/>
      <c r="K11" s="39"/>
      <c r="L11" s="39"/>
    </row>
    <row r="12" spans="1:12" ht="90" customHeight="1">
      <c r="A12" s="73" t="s">
        <v>43</v>
      </c>
      <c r="B12" s="74"/>
      <c r="C12" s="11" t="s">
        <v>22</v>
      </c>
      <c r="D12" s="11">
        <v>4</v>
      </c>
      <c r="E12" s="5" t="str">
        <f>IFERROR(VLOOKUP(K12,後台!C33:D36, 2, 0),"")</f>
        <v/>
      </c>
      <c r="F12" s="4" t="str">
        <f>IFERROR(D12*E12,"")</f>
        <v/>
      </c>
      <c r="G12" s="4" t="str">
        <f>F12</f>
        <v/>
      </c>
      <c r="H12" s="4">
        <v>0</v>
      </c>
      <c r="I12" s="86" t="s">
        <v>41</v>
      </c>
      <c r="K12" s="9"/>
      <c r="L12" s="13" t="s">
        <v>48</v>
      </c>
    </row>
    <row r="13" spans="1:12" ht="25.05" customHeight="1" thickBot="1">
      <c r="A13" s="69" t="s">
        <v>6</v>
      </c>
      <c r="B13" s="70"/>
      <c r="C13" s="70"/>
      <c r="D13" s="70"/>
      <c r="E13" s="70"/>
      <c r="F13" s="71"/>
      <c r="G13" s="12">
        <v>1</v>
      </c>
      <c r="H13" s="12">
        <v>0</v>
      </c>
      <c r="I13" s="87"/>
    </row>
    <row r="14" spans="1:12" ht="25.05" customHeight="1">
      <c r="A14" s="59" t="s">
        <v>0</v>
      </c>
      <c r="B14" s="45" t="s">
        <v>1</v>
      </c>
      <c r="C14" s="45" t="s">
        <v>10</v>
      </c>
      <c r="D14" s="45" t="s">
        <v>3</v>
      </c>
      <c r="E14" s="45" t="s">
        <v>9</v>
      </c>
      <c r="F14" s="45" t="s">
        <v>11</v>
      </c>
      <c r="G14" s="45" t="s">
        <v>2</v>
      </c>
      <c r="H14" s="45"/>
      <c r="I14" s="61" t="s">
        <v>8</v>
      </c>
      <c r="K14" s="39" t="s">
        <v>47</v>
      </c>
      <c r="L14" s="39"/>
    </row>
    <row r="15" spans="1:12" ht="25.05" customHeight="1" thickBot="1">
      <c r="A15" s="60"/>
      <c r="B15" s="46"/>
      <c r="C15" s="46"/>
      <c r="D15" s="46"/>
      <c r="E15" s="46"/>
      <c r="F15" s="46"/>
      <c r="G15" s="10" t="s">
        <v>4</v>
      </c>
      <c r="H15" s="10" t="s">
        <v>5</v>
      </c>
      <c r="I15" s="62"/>
      <c r="K15" s="39"/>
      <c r="L15" s="39"/>
    </row>
    <row r="16" spans="1:12" ht="90" customHeight="1">
      <c r="A16" s="73" t="s">
        <v>30</v>
      </c>
      <c r="B16" s="74"/>
      <c r="C16" s="11" t="s">
        <v>15</v>
      </c>
      <c r="D16" s="11">
        <v>1</v>
      </c>
      <c r="E16" s="24" t="str">
        <f>F16</f>
        <v/>
      </c>
      <c r="F16" s="4" t="str">
        <f>IFERROR(G16+H16,"")</f>
        <v/>
      </c>
      <c r="G16" s="25" t="str">
        <f>IFERROR(VLOOKUP(K16,後台!C38:D40, 2, 0),"")</f>
        <v/>
      </c>
      <c r="H16" s="26" t="str">
        <f>IFERROR(ROUNDUP(後台!E41,0),"")</f>
        <v/>
      </c>
      <c r="I16" s="67" t="s">
        <v>42</v>
      </c>
      <c r="K16" s="9"/>
      <c r="L16" s="13" t="s">
        <v>48</v>
      </c>
    </row>
    <row r="17" spans="1:10" ht="25.05" customHeight="1" thickBot="1">
      <c r="A17" s="69" t="s">
        <v>6</v>
      </c>
      <c r="B17" s="70"/>
      <c r="C17" s="70"/>
      <c r="D17" s="70"/>
      <c r="E17" s="70"/>
      <c r="F17" s="71"/>
      <c r="G17" s="12">
        <v>0.9</v>
      </c>
      <c r="H17" s="12">
        <v>0.1</v>
      </c>
      <c r="I17" s="68"/>
      <c r="J17" s="27"/>
    </row>
    <row r="18" spans="1:10" ht="25.05" customHeight="1">
      <c r="A18" s="59" t="s">
        <v>0</v>
      </c>
      <c r="B18" s="45" t="s">
        <v>1</v>
      </c>
      <c r="C18" s="45" t="s">
        <v>10</v>
      </c>
      <c r="D18" s="45" t="s">
        <v>3</v>
      </c>
      <c r="E18" s="45" t="s">
        <v>9</v>
      </c>
      <c r="F18" s="45" t="s">
        <v>11</v>
      </c>
      <c r="G18" s="45" t="s">
        <v>2</v>
      </c>
      <c r="H18" s="45"/>
      <c r="I18" s="72" t="s">
        <v>8</v>
      </c>
    </row>
    <row r="19" spans="1:10" ht="25.05" customHeight="1" thickBot="1">
      <c r="A19" s="60"/>
      <c r="B19" s="46"/>
      <c r="C19" s="46"/>
      <c r="D19" s="46"/>
      <c r="E19" s="46"/>
      <c r="F19" s="46"/>
      <c r="G19" s="10" t="s">
        <v>4</v>
      </c>
      <c r="H19" s="10" t="s">
        <v>5</v>
      </c>
      <c r="I19" s="62"/>
    </row>
    <row r="20" spans="1:10" ht="34.950000000000003" customHeight="1">
      <c r="A20" s="79" t="s">
        <v>32</v>
      </c>
      <c r="B20" s="6"/>
      <c r="C20" s="6"/>
      <c r="D20" s="6"/>
      <c r="E20" s="2"/>
      <c r="F20" s="4">
        <f>D20*E20</f>
        <v>0</v>
      </c>
      <c r="G20" s="2"/>
      <c r="H20" s="4">
        <f>F20-G20</f>
        <v>0</v>
      </c>
      <c r="I20" s="75" t="s">
        <v>44</v>
      </c>
    </row>
    <row r="21" spans="1:10" ht="34.950000000000003" customHeight="1">
      <c r="A21" s="80"/>
      <c r="B21" s="7"/>
      <c r="C21" s="7"/>
      <c r="D21" s="6"/>
      <c r="E21" s="2"/>
      <c r="F21" s="4">
        <f>D21*E21</f>
        <v>0</v>
      </c>
      <c r="G21" s="2"/>
      <c r="H21" s="4">
        <f t="shared" ref="H21:H24" si="0">F21-G21</f>
        <v>0</v>
      </c>
      <c r="I21" s="76"/>
    </row>
    <row r="22" spans="1:10" ht="34.950000000000003" customHeight="1">
      <c r="A22" s="80"/>
      <c r="B22" s="7"/>
      <c r="C22" s="7"/>
      <c r="D22" s="6"/>
      <c r="E22" s="2"/>
      <c r="F22" s="4">
        <f>D22*E22</f>
        <v>0</v>
      </c>
      <c r="G22" s="2"/>
      <c r="H22" s="4">
        <f t="shared" si="0"/>
        <v>0</v>
      </c>
      <c r="I22" s="76"/>
    </row>
    <row r="23" spans="1:10" ht="34.950000000000003" customHeight="1">
      <c r="A23" s="80"/>
      <c r="B23" s="7"/>
      <c r="C23" s="7"/>
      <c r="D23" s="6"/>
      <c r="E23" s="2"/>
      <c r="F23" s="4">
        <f>D23*E23</f>
        <v>0</v>
      </c>
      <c r="G23" s="2"/>
      <c r="H23" s="4">
        <f t="shared" si="0"/>
        <v>0</v>
      </c>
      <c r="I23" s="76"/>
    </row>
    <row r="24" spans="1:10" ht="34.950000000000003" customHeight="1">
      <c r="A24" s="80"/>
      <c r="B24" s="7"/>
      <c r="C24" s="7"/>
      <c r="D24" s="7"/>
      <c r="E24" s="3"/>
      <c r="F24" s="4">
        <f>D24*E24</f>
        <v>0</v>
      </c>
      <c r="G24" s="2"/>
      <c r="H24" s="4">
        <f t="shared" si="0"/>
        <v>0</v>
      </c>
      <c r="I24" s="76"/>
    </row>
    <row r="25" spans="1:10" ht="30" customHeight="1">
      <c r="A25" s="81" t="s">
        <v>17</v>
      </c>
      <c r="B25" s="82"/>
      <c r="C25" s="82"/>
      <c r="D25" s="82"/>
      <c r="E25" s="83"/>
      <c r="F25" s="28">
        <f>SUM(F20:F24)</f>
        <v>0</v>
      </c>
      <c r="G25" s="28">
        <f>SUM(G20:G24)</f>
        <v>0</v>
      </c>
      <c r="H25" s="28">
        <f>SUM(H20:H24)</f>
        <v>0</v>
      </c>
      <c r="I25" s="76"/>
    </row>
    <row r="26" spans="1:10" ht="25.05" customHeight="1" thickBot="1">
      <c r="A26" s="69" t="s">
        <v>6</v>
      </c>
      <c r="B26" s="70"/>
      <c r="C26" s="70"/>
      <c r="D26" s="70"/>
      <c r="E26" s="70"/>
      <c r="F26" s="71"/>
      <c r="G26" s="12" t="str">
        <f>IFERROR(G25/($G$25+$H$25),"")</f>
        <v/>
      </c>
      <c r="H26" s="12" t="str">
        <f>IFERROR(H25/($G$25+$H$25),"")</f>
        <v/>
      </c>
      <c r="I26" s="76"/>
    </row>
    <row r="27" spans="1:10" ht="25.05" customHeight="1">
      <c r="A27" s="59" t="s">
        <v>0</v>
      </c>
      <c r="B27" s="45" t="s">
        <v>1</v>
      </c>
      <c r="C27" s="45" t="s">
        <v>10</v>
      </c>
      <c r="D27" s="45" t="s">
        <v>3</v>
      </c>
      <c r="E27" s="45" t="s">
        <v>9</v>
      </c>
      <c r="F27" s="45" t="s">
        <v>11</v>
      </c>
      <c r="G27" s="45" t="s">
        <v>12</v>
      </c>
      <c r="H27" s="45"/>
      <c r="I27" s="76"/>
    </row>
    <row r="28" spans="1:10" ht="25.05" customHeight="1" thickBot="1">
      <c r="A28" s="60"/>
      <c r="B28" s="46"/>
      <c r="C28" s="46"/>
      <c r="D28" s="46"/>
      <c r="E28" s="46"/>
      <c r="F28" s="46"/>
      <c r="G28" s="10" t="s">
        <v>4</v>
      </c>
      <c r="H28" s="10" t="s">
        <v>5</v>
      </c>
      <c r="I28" s="76"/>
    </row>
    <row r="29" spans="1:10" ht="34.950000000000003" customHeight="1">
      <c r="A29" s="79" t="s">
        <v>33</v>
      </c>
      <c r="B29" s="6"/>
      <c r="C29" s="6"/>
      <c r="D29" s="6"/>
      <c r="E29" s="2"/>
      <c r="F29" s="4">
        <f>D29*E29</f>
        <v>0</v>
      </c>
      <c r="G29" s="2"/>
      <c r="H29" s="4">
        <f>F29-G29</f>
        <v>0</v>
      </c>
      <c r="I29" s="76"/>
    </row>
    <row r="30" spans="1:10" ht="34.950000000000003" customHeight="1">
      <c r="A30" s="79"/>
      <c r="B30" s="6"/>
      <c r="C30" s="6"/>
      <c r="D30" s="6"/>
      <c r="E30" s="2"/>
      <c r="F30" s="4">
        <f>D30*E30</f>
        <v>0</v>
      </c>
      <c r="G30" s="2"/>
      <c r="H30" s="4">
        <f t="shared" ref="H30:H31" si="1">F30-G30</f>
        <v>0</v>
      </c>
      <c r="I30" s="76"/>
    </row>
    <row r="31" spans="1:10" ht="34.950000000000003" customHeight="1">
      <c r="A31" s="79"/>
      <c r="B31" s="6"/>
      <c r="C31" s="6"/>
      <c r="D31" s="6"/>
      <c r="E31" s="2"/>
      <c r="F31" s="4">
        <f>D31*E31</f>
        <v>0</v>
      </c>
      <c r="G31" s="2"/>
      <c r="H31" s="4">
        <f t="shared" si="1"/>
        <v>0</v>
      </c>
      <c r="I31" s="76"/>
    </row>
    <row r="32" spans="1:10" ht="30" customHeight="1">
      <c r="A32" s="81" t="s">
        <v>17</v>
      </c>
      <c r="B32" s="82"/>
      <c r="C32" s="82"/>
      <c r="D32" s="82"/>
      <c r="E32" s="83"/>
      <c r="F32" s="28">
        <f>SUM(F29:F31)</f>
        <v>0</v>
      </c>
      <c r="G32" s="28">
        <f>SUM(G29:G31)</f>
        <v>0</v>
      </c>
      <c r="H32" s="28">
        <f>SUM(H29:H31)</f>
        <v>0</v>
      </c>
      <c r="I32" s="76"/>
    </row>
    <row r="33" spans="1:9" ht="25.05" customHeight="1" thickBot="1">
      <c r="A33" s="69" t="s">
        <v>6</v>
      </c>
      <c r="B33" s="70"/>
      <c r="C33" s="70"/>
      <c r="D33" s="70"/>
      <c r="E33" s="70"/>
      <c r="F33" s="71"/>
      <c r="G33" s="12" t="str">
        <f>IFERROR(G32/($G$32+$H$32),"")</f>
        <v/>
      </c>
      <c r="H33" s="12" t="str">
        <f>IFERROR(H32/($G$32+$H$32),"")</f>
        <v/>
      </c>
      <c r="I33" s="77"/>
    </row>
    <row r="34" spans="1:9" ht="30" customHeight="1" thickBot="1">
      <c r="A34" s="34" t="s">
        <v>13</v>
      </c>
      <c r="B34" s="35"/>
      <c r="C34" s="35"/>
      <c r="D34" s="35"/>
      <c r="E34" s="35"/>
      <c r="F34" s="35"/>
      <c r="G34" s="35"/>
      <c r="H34" s="35"/>
      <c r="I34" s="36"/>
    </row>
    <row r="35" spans="1:9" ht="30" customHeight="1" thickBot="1">
      <c r="A35" s="78" t="s">
        <v>7</v>
      </c>
      <c r="B35" s="78"/>
      <c r="C35" s="78"/>
      <c r="D35" s="78"/>
      <c r="E35" s="78" t="s">
        <v>20</v>
      </c>
      <c r="F35" s="78"/>
      <c r="G35" s="78"/>
      <c r="H35" s="78"/>
      <c r="I35" s="29" t="s">
        <v>5</v>
      </c>
    </row>
    <row r="36" spans="1:9" ht="39.9" customHeight="1" thickBot="1">
      <c r="A36" s="85" t="str">
        <f>IFERROR(E36+I36,"")</f>
        <v/>
      </c>
      <c r="B36" s="78"/>
      <c r="C36" s="78"/>
      <c r="D36" s="78"/>
      <c r="E36" s="84" t="str">
        <f>IFERROR(G4+G8+G12+G16+G25+G32,"")</f>
        <v/>
      </c>
      <c r="F36" s="84"/>
      <c r="G36" s="84"/>
      <c r="H36" s="84"/>
      <c r="I36" s="30" t="str">
        <f>IFERROR(H4+H8+H12+H16+H25+H32,"")</f>
        <v/>
      </c>
    </row>
    <row r="37" spans="1:9" s="16" customFormat="1" ht="25.05" customHeight="1">
      <c r="A37" s="15" t="s">
        <v>16</v>
      </c>
      <c r="B37" s="15"/>
      <c r="D37" s="16" t="s">
        <v>25</v>
      </c>
      <c r="E37" s="17"/>
      <c r="H37" s="17" t="s">
        <v>18</v>
      </c>
    </row>
  </sheetData>
  <sheetProtection algorithmName="SHA-512" hashValue="MSEU6p04FoKgZ8vPod9wUOlNaVfnwZO7k6JurihViR2eGoFzoy+Y9aicfF4bxXfVoKnP1gqLmw3LLTef1McDmA==" saltValue="p1aSNGRr8/6lXcfApcoX+w==" spinCount="100000" sheet="1" selectLockedCells="1"/>
  <mergeCells count="73">
    <mergeCell ref="K10:L11"/>
    <mergeCell ref="K14:L15"/>
    <mergeCell ref="G2:H2"/>
    <mergeCell ref="I2:I3"/>
    <mergeCell ref="F6:F7"/>
    <mergeCell ref="G6:H6"/>
    <mergeCell ref="I6:I7"/>
    <mergeCell ref="G10:H10"/>
    <mergeCell ref="I10:I11"/>
    <mergeCell ref="I8:I9"/>
    <mergeCell ref="F10:F11"/>
    <mergeCell ref="I4:I5"/>
    <mergeCell ref="A5:F5"/>
    <mergeCell ref="A6:A7"/>
    <mergeCell ref="B6:B7"/>
    <mergeCell ref="C6:C7"/>
    <mergeCell ref="A1:I1"/>
    <mergeCell ref="A2:A3"/>
    <mergeCell ref="B2:B3"/>
    <mergeCell ref="C2:C3"/>
    <mergeCell ref="D2:D3"/>
    <mergeCell ref="E2:E3"/>
    <mergeCell ref="F2:F3"/>
    <mergeCell ref="D6:D7"/>
    <mergeCell ref="E6:E7"/>
    <mergeCell ref="A4:B4"/>
    <mergeCell ref="A10:A11"/>
    <mergeCell ref="B10:B11"/>
    <mergeCell ref="C10:C11"/>
    <mergeCell ref="D10:D11"/>
    <mergeCell ref="E10:E11"/>
    <mergeCell ref="A8:B8"/>
    <mergeCell ref="I12:I13"/>
    <mergeCell ref="A13:F13"/>
    <mergeCell ref="A14:A15"/>
    <mergeCell ref="B14:B15"/>
    <mergeCell ref="C14:C15"/>
    <mergeCell ref="D14:D15"/>
    <mergeCell ref="E14:E15"/>
    <mergeCell ref="F14:F15"/>
    <mergeCell ref="G14:H14"/>
    <mergeCell ref="I14:I15"/>
    <mergeCell ref="A12:B12"/>
    <mergeCell ref="E36:H36"/>
    <mergeCell ref="G27:H27"/>
    <mergeCell ref="A29:A31"/>
    <mergeCell ref="A32:E32"/>
    <mergeCell ref="A33:F33"/>
    <mergeCell ref="A36:D36"/>
    <mergeCell ref="A27:A28"/>
    <mergeCell ref="B27:B28"/>
    <mergeCell ref="C27:C28"/>
    <mergeCell ref="D27:D28"/>
    <mergeCell ref="E27:E28"/>
    <mergeCell ref="F27:F28"/>
    <mergeCell ref="I20:I33"/>
    <mergeCell ref="E35:H35"/>
    <mergeCell ref="A35:D35"/>
    <mergeCell ref="A34:I34"/>
    <mergeCell ref="A20:A24"/>
    <mergeCell ref="A25:E25"/>
    <mergeCell ref="A26:F26"/>
    <mergeCell ref="I16:I17"/>
    <mergeCell ref="A17:F17"/>
    <mergeCell ref="A18:A19"/>
    <mergeCell ref="B18:B19"/>
    <mergeCell ref="C18:C19"/>
    <mergeCell ref="D18:D19"/>
    <mergeCell ref="E18:E19"/>
    <mergeCell ref="F18:F19"/>
    <mergeCell ref="G18:H18"/>
    <mergeCell ref="I18:I19"/>
    <mergeCell ref="A16:B16"/>
  </mergeCells>
  <phoneticPr fontId="2" type="noConversion"/>
  <conditionalFormatting sqref="B20:E24 B29:E31">
    <cfRule type="containsBlanks" dxfId="4" priority="5" stopIfTrue="1">
      <formula>LEN(TRIM(B20))=0</formula>
    </cfRule>
  </conditionalFormatting>
  <conditionalFormatting sqref="D4">
    <cfRule type="containsBlanks" dxfId="3" priority="1">
      <formula>LEN(TRIM(D4))=0</formula>
    </cfRule>
  </conditionalFormatting>
  <conditionalFormatting sqref="G20:G24 G29:G31">
    <cfRule type="containsBlanks" dxfId="2" priority="3">
      <formula>LEN(TRIM(G20))=0</formula>
    </cfRule>
  </conditionalFormatting>
  <conditionalFormatting sqref="K12">
    <cfRule type="containsBlanks" dxfId="1" priority="7" stopIfTrue="1">
      <formula>LEN(TRIM(K12))=0</formula>
    </cfRule>
  </conditionalFormatting>
  <conditionalFormatting sqref="K16">
    <cfRule type="containsBlanks" dxfId="0" priority="6" stopIfTrue="1">
      <formula>LEN(TRIM(K16))=0</formula>
    </cfRule>
  </conditionalFormatting>
  <printOptions horizontalCentered="1"/>
  <pageMargins left="0.23622047244094491" right="0.23622047244094491" top="0.59055118110236227" bottom="0.59055118110236227" header="0.31496062992125984" footer="0.31496062992125984"/>
  <pageSetup paperSize="9" scale="83" fitToHeight="0" orientation="portrait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200-000000000000}">
          <x14:formula1>
            <xm:f>後台!$C$38:$C$40</xm:f>
          </x14:formula1>
          <xm:sqref>K16</xm:sqref>
        </x14:dataValidation>
        <x14:dataValidation type="list" allowBlank="1" showInputMessage="1" showErrorMessage="1" xr:uid="{BB8574CC-E487-481F-B987-8D88DD215277}">
          <x14:formula1>
            <xm:f>後台!$C$33:$C$36</xm:f>
          </x14:formula1>
          <xm:sqref>K12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具名範圍</vt:lpstr>
      </vt:variant>
      <vt:variant>
        <vt:i4>3</vt:i4>
      </vt:variant>
    </vt:vector>
  </HeadingPairs>
  <TitlesOfParts>
    <vt:vector size="6" baseType="lpstr">
      <vt:lpstr>後台</vt:lpstr>
      <vt:lpstr>潛力型據點</vt:lpstr>
      <vt:lpstr>據點</vt:lpstr>
      <vt:lpstr>潛力型據點!Print_Area</vt:lpstr>
      <vt:lpstr>據點!Print_Area</vt:lpstr>
      <vt:lpstr>據點!Print_Titles</vt:lpstr>
    </vt:vector>
  </TitlesOfParts>
  <Company>CMT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林妤庭</cp:lastModifiedBy>
  <cp:lastPrinted>2025-01-17T07:03:32Z</cp:lastPrinted>
  <dcterms:created xsi:type="dcterms:W3CDTF">2020-01-03T07:51:17Z</dcterms:created>
  <dcterms:modified xsi:type="dcterms:W3CDTF">2025-01-21T01:29:12Z</dcterms:modified>
</cp:coreProperties>
</file>